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6000" windowHeight="4080" activeTab="4"/>
  </bookViews>
  <sheets>
    <sheet name="Basic data" sheetId="1" r:id="rId1"/>
    <sheet name="Summary" sheetId="2" r:id="rId2"/>
    <sheet name="30mesh_example" sheetId="3" r:id="rId3"/>
    <sheet name="Summary (poralization)" sheetId="4" r:id="rId4"/>
    <sheet name="30mesh (polarization)" sheetId="5" r:id="rId5"/>
    <sheet name="Riess_model" sheetId="6" r:id="rId6"/>
  </sheets>
  <definedNames>
    <definedName name="solver_adj" localSheetId="4" hidden="1">'30mesh (polarization)'!$B$8</definedName>
    <definedName name="solver_adj" localSheetId="2" hidden="1">'30mesh_example'!#REF!</definedName>
    <definedName name="solver_cvg" localSheetId="4" hidden="1">0.0001</definedName>
    <definedName name="solver_cvg" localSheetId="2" hidden="1">0.0001</definedName>
    <definedName name="solver_drv" localSheetId="4" hidden="1">1</definedName>
    <definedName name="solver_drv" localSheetId="2" hidden="1">1</definedName>
    <definedName name="solver_est" localSheetId="4" hidden="1">2</definedName>
    <definedName name="solver_est" localSheetId="2" hidden="1">1</definedName>
    <definedName name="solver_itr" localSheetId="4" hidden="1">100</definedName>
    <definedName name="solver_itr" localSheetId="2" hidden="1">100</definedName>
    <definedName name="solver_lin" localSheetId="4" hidden="1">2</definedName>
    <definedName name="solver_lin" localSheetId="2" hidden="1">2</definedName>
    <definedName name="solver_neg" localSheetId="4" hidden="1">2</definedName>
    <definedName name="solver_neg" localSheetId="2" hidden="1">2</definedName>
    <definedName name="solver_num" localSheetId="4" hidden="1">0</definedName>
    <definedName name="solver_num" localSheetId="2" hidden="1">0</definedName>
    <definedName name="solver_nwt" localSheetId="4" hidden="1">1</definedName>
    <definedName name="solver_nwt" localSheetId="2" hidden="1">1</definedName>
    <definedName name="solver_opt" localSheetId="4" hidden="1">'30mesh (polarization)'!$B$7</definedName>
    <definedName name="solver_opt" localSheetId="2" hidden="1">'30mesh_example'!$B$17</definedName>
    <definedName name="solver_pre" localSheetId="4" hidden="1">0.000001</definedName>
    <definedName name="solver_pre" localSheetId="2" hidden="1">0.000001</definedName>
    <definedName name="solver_scl" localSheetId="4" hidden="1">2</definedName>
    <definedName name="solver_scl" localSheetId="2" hidden="1">2</definedName>
    <definedName name="solver_sho" localSheetId="4" hidden="1">2</definedName>
    <definedName name="solver_sho" localSheetId="2" hidden="1">2</definedName>
    <definedName name="solver_tim" localSheetId="4" hidden="1">100</definedName>
    <definedName name="solver_tim" localSheetId="2" hidden="1">100</definedName>
    <definedName name="solver_tol" localSheetId="4" hidden="1">0.05</definedName>
    <definedName name="solver_tol" localSheetId="2" hidden="1">0.05</definedName>
    <definedName name="solver_typ" localSheetId="4" hidden="1">2</definedName>
    <definedName name="solver_typ" localSheetId="2" hidden="1">3</definedName>
    <definedName name="solver_val" localSheetId="4" hidden="1">0</definedName>
    <definedName name="solver_val" localSheetId="2" hidden="1">1.053</definedName>
  </definedNames>
  <calcPr fullCalcOnLoad="1"/>
</workbook>
</file>

<file path=xl/sharedStrings.xml><?xml version="1.0" encoding="utf-8"?>
<sst xmlns="http://schemas.openxmlformats.org/spreadsheetml/2006/main" count="219" uniqueCount="131">
  <si>
    <t>log(O2)</t>
  </si>
  <si>
    <t>lmesh</t>
  </si>
  <si>
    <t>distance</t>
  </si>
  <si>
    <t>Vmesh</t>
  </si>
  <si>
    <t>potential</t>
  </si>
  <si>
    <t>F</t>
  </si>
  <si>
    <t>ln(po1/po2）</t>
  </si>
  <si>
    <t>Vtｈ</t>
  </si>
  <si>
    <t>(%)</t>
  </si>
  <si>
    <t>(volt)</t>
  </si>
  <si>
    <t>(volt)</t>
  </si>
  <si>
    <t>electronic charge</t>
  </si>
  <si>
    <t>Avogadro number</t>
  </si>
  <si>
    <t>Farady constant</t>
  </si>
  <si>
    <t>mesh number</t>
  </si>
  <si>
    <t>Temperature</t>
  </si>
  <si>
    <t>K</t>
  </si>
  <si>
    <t>atm</t>
  </si>
  <si>
    <t>cathode oxgen gas pressure</t>
  </si>
  <si>
    <t>anode oxgen gas pressure</t>
  </si>
  <si>
    <t>C</t>
  </si>
  <si>
    <t>V</t>
  </si>
  <si>
    <t>pO2* (tion=0.5)</t>
  </si>
  <si>
    <t>Ri (ionic resitanse)</t>
  </si>
  <si>
    <t>ohm</t>
  </si>
  <si>
    <t>log(po2_cathode)</t>
  </si>
  <si>
    <t>log(po2_anoode)</t>
  </si>
  <si>
    <t>log(atm)</t>
  </si>
  <si>
    <t>PO2_mesh</t>
  </si>
  <si>
    <t>tion_mesh</t>
  </si>
  <si>
    <t>Output</t>
  </si>
  <si>
    <t>Output</t>
  </si>
  <si>
    <t>Vcell</t>
  </si>
  <si>
    <t>Vcell</t>
  </si>
  <si>
    <t>A</t>
  </si>
  <si>
    <t>Iext=Ii+Ie</t>
  </si>
  <si>
    <t>Iext=Ii+Ie</t>
  </si>
  <si>
    <t>Ie=-kxIi</t>
  </si>
  <si>
    <t>Ii=(Vth-Vcell)/Ri</t>
  </si>
  <si>
    <t>Ii=(Vth-Vcell)/Ri</t>
  </si>
  <si>
    <t>basic data</t>
  </si>
  <si>
    <t>Vth</t>
  </si>
  <si>
    <t>Power</t>
  </si>
  <si>
    <t>Power</t>
  </si>
  <si>
    <t>W</t>
  </si>
  <si>
    <t>Basic Data</t>
  </si>
  <si>
    <t>Experimental condition</t>
  </si>
  <si>
    <t>Theoretical voltage</t>
  </si>
  <si>
    <t>GDC data at 873K</t>
  </si>
  <si>
    <t>Any other data</t>
  </si>
  <si>
    <t>Calculation Explanation</t>
  </si>
  <si>
    <t>3. If you want to change the calculaton situaton, please rewrite "Basic Data" seat</t>
  </si>
  <si>
    <t>4. if you want to change the equation of tion, please change tion_mesh line in calculation seat</t>
  </si>
  <si>
    <t>2. Calculation results are shown at once, please copy the results in any other seat if you want to record.</t>
  </si>
  <si>
    <t>Basic Data</t>
  </si>
  <si>
    <t>k</t>
  </si>
  <si>
    <t>q/kT</t>
  </si>
  <si>
    <t>electronic charge</t>
  </si>
  <si>
    <t>C</t>
  </si>
  <si>
    <t>e</t>
  </si>
  <si>
    <t>Avogadro number</t>
  </si>
  <si>
    <t>Farady constant</t>
  </si>
  <si>
    <t>F</t>
  </si>
  <si>
    <t>Vcell</t>
  </si>
  <si>
    <t>Vth-Vcell</t>
  </si>
  <si>
    <t>βq(Vth-V)</t>
  </si>
  <si>
    <t>Ie_Riess</t>
  </si>
  <si>
    <t>Ie</t>
  </si>
  <si>
    <t>Experimental condition</t>
  </si>
  <si>
    <t>Temperature</t>
  </si>
  <si>
    <t>K</t>
  </si>
  <si>
    <t>cathode oxgen gas pressure</t>
  </si>
  <si>
    <t>atm</t>
  </si>
  <si>
    <t>anode oxgen gas pressure</t>
  </si>
  <si>
    <t>Theoretical voltage</t>
  </si>
  <si>
    <t>ｋT/4F</t>
  </si>
  <si>
    <t>ln(po1/po2）</t>
  </si>
  <si>
    <t>Vtｈ</t>
  </si>
  <si>
    <t>V</t>
  </si>
  <si>
    <t>GDC data at 873K</t>
  </si>
  <si>
    <t>pO2* (tion=0.5)</t>
  </si>
  <si>
    <t>Any other data</t>
  </si>
  <si>
    <t>log(po2_cathode)</t>
  </si>
  <si>
    <t>log(atm)</t>
  </si>
  <si>
    <t>log(po2_anoode)</t>
  </si>
  <si>
    <t>mesh number</t>
  </si>
  <si>
    <t>Ri (ionic resitanse)</t>
  </si>
  <si>
    <t>ohm</t>
  </si>
  <si>
    <t>volt</t>
  </si>
  <si>
    <t>A</t>
  </si>
  <si>
    <t>ohm</t>
  </si>
  <si>
    <t>Re from the model of Riess</t>
  </si>
  <si>
    <t>Ie_Riess/Re</t>
  </si>
  <si>
    <t>βq Vth</t>
  </si>
  <si>
    <t>I-V summary from 30 meshes example</t>
  </si>
  <si>
    <t>thickness=0.2mm</t>
  </si>
  <si>
    <t>Elctrical Field = dV/dx</t>
  </si>
  <si>
    <t>Input r (please)</t>
  </si>
  <si>
    <t>r</t>
  </si>
  <si>
    <t>f(r)</t>
  </si>
  <si>
    <t>fverage(r)</t>
  </si>
  <si>
    <t>Ie=Ii/r</t>
  </si>
  <si>
    <t>No.</t>
  </si>
  <si>
    <t>mesh.</t>
  </si>
  <si>
    <t>RT/4F</t>
  </si>
  <si>
    <t>(volt/mm)</t>
  </si>
  <si>
    <t>Re No.1</t>
  </si>
  <si>
    <t>ohm</t>
  </si>
  <si>
    <t>Ri_cathode</t>
  </si>
  <si>
    <t>polarization data</t>
  </si>
  <si>
    <t>Vc</t>
  </si>
  <si>
    <t>Va</t>
  </si>
  <si>
    <t>pO2_cathode</t>
  </si>
  <si>
    <t>4F/RT</t>
  </si>
  <si>
    <t>4F/RT</t>
  </si>
  <si>
    <t>pO2_anode</t>
  </si>
  <si>
    <t>Ii</t>
  </si>
  <si>
    <t>purpose cell</t>
  </si>
  <si>
    <t>changed cell</t>
  </si>
  <si>
    <t>effective Vth</t>
  </si>
  <si>
    <t>e_Vth+Va+Vc</t>
  </si>
  <si>
    <t>In this seat, Vcell and Ie was from 500 meshes' calculation seat</t>
  </si>
  <si>
    <t>Ii=(eVth-Vcell)/Ri</t>
  </si>
  <si>
    <t>Ri_anode</t>
  </si>
  <si>
    <t>(Ieffective-Ii)^2</t>
  </si>
  <si>
    <t>Solver (install solver, please.)</t>
  </si>
  <si>
    <t>1. Please input "r" in calculation seat</t>
  </si>
  <si>
    <t>2. The results with different r are shown in Summary</t>
  </si>
  <si>
    <t>Input next 3data (please)</t>
  </si>
  <si>
    <t>6. Please make sure that the validity of constant field approximation is denied</t>
  </si>
  <si>
    <t>5. There is a large voltage drop in the thin area of the electrolyte, compared with the lattice constant, and the definition of E should be changed.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</si>
</sst>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0_ "/>
    <numFmt numFmtId="179" formatCode="0_);[Red]\(0\)"/>
    <numFmt numFmtId="180" formatCode="0.000E+00"/>
    <numFmt numFmtId="181" formatCode="0.00000_ "/>
    <numFmt numFmtId="182" formatCode="0.0000000_ "/>
    <numFmt numFmtId="183" formatCode="0.0000_ "/>
    <numFmt numFmtId="184" formatCode="0.0E+00"/>
    <numFmt numFmtId="185" formatCode="0.000000_ "/>
    <numFmt numFmtId="186" formatCode="#,##0_);[Red]\(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20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11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8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84" fontId="0" fillId="0" borderId="0" xfId="0" applyNumberFormat="1" applyAlignment="1">
      <alignment vertical="center"/>
    </xf>
    <xf numFmtId="185" fontId="0" fillId="0" borderId="0" xfId="0" applyNumberForma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5"/>
          <c:y val="0.037"/>
          <c:w val="0.85175"/>
          <c:h val="0.837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Summary!$B$10:$P$10</c:f>
              <c:numCache/>
            </c:numRef>
          </c:xVal>
          <c:yVal>
            <c:numRef>
              <c:f>Summary!$B$8:$P$8</c:f>
              <c:numCache/>
            </c:numRef>
          </c:yVal>
          <c:smooth val="1"/>
        </c:ser>
        <c:axId val="28169306"/>
        <c:axId val="38118715"/>
      </c:scatterChart>
      <c:valAx>
        <c:axId val="28169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Ie (A)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118715"/>
        <c:crosses val="autoZero"/>
        <c:crossBetween val="midCat"/>
        <c:dispUnits/>
      </c:valAx>
      <c:valAx>
        <c:axId val="38118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Vcell (V)</a:t>
                </a:r>
              </a:p>
            </c:rich>
          </c:tx>
          <c:layout>
            <c:manualLayout>
              <c:xMode val="factor"/>
              <c:yMode val="factor"/>
              <c:x val="0.001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1693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"/>
          <c:y val="0.083"/>
          <c:w val="0.84575"/>
          <c:h val="0.857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'Summary (poralization)'!$B$11:$P$11</c:f>
              <c:numCache/>
            </c:numRef>
          </c:xVal>
          <c:yVal>
            <c:numRef>
              <c:f>'Summary (poralization)'!$B$17:$P$17</c:f>
              <c:numCache/>
            </c:numRef>
          </c:yVal>
          <c:smooth val="1"/>
        </c:ser>
        <c:axId val="49621724"/>
        <c:axId val="15545373"/>
      </c:scatterChart>
      <c:valAx>
        <c:axId val="496217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Iext (A)</a:t>
                </a:r>
              </a:p>
            </c:rich>
          </c:tx>
          <c:layout>
            <c:manualLayout>
              <c:xMode val="factor"/>
              <c:yMode val="factor"/>
              <c:x val="0.0065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545373"/>
        <c:crosses val="autoZero"/>
        <c:crossBetween val="midCat"/>
        <c:dispUnits/>
      </c:valAx>
      <c:valAx>
        <c:axId val="15545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Anode voltage loss (V)</a:t>
                </a:r>
              </a:p>
            </c:rich>
          </c:tx>
          <c:layout>
            <c:manualLayout>
              <c:xMode val="factor"/>
              <c:yMode val="factor"/>
              <c:x val="0.006"/>
              <c:y val="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6217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OCV condition considering polarization voltage losses
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0.02cm thickness</a:t>
            </a:r>
          </a:p>
        </c:rich>
      </c:tx>
      <c:layout>
        <c:manualLayout>
          <c:xMode val="factor"/>
          <c:yMode val="factor"/>
          <c:x val="0.099"/>
          <c:y val="0.02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3675"/>
          <c:y val="0.3485"/>
          <c:w val="0.7475"/>
          <c:h val="0.49525"/>
        </c:manualLayout>
      </c:layout>
      <c:scatterChart>
        <c:scatterStyle val="smoothMarker"/>
        <c:varyColors val="0"/>
        <c:ser>
          <c:idx val="1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3366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'30mesh (polarization)'!$J$5:$J$34</c:f>
              <c:numCache/>
            </c:numRef>
          </c:xVal>
          <c:yVal>
            <c:numRef>
              <c:f>'30mesh (polarization)'!$M$5:$M$34</c:f>
              <c:numCache/>
            </c:numRef>
          </c:yVal>
          <c:smooth val="1"/>
        </c:ser>
        <c:axId val="23525774"/>
        <c:axId val="11912239"/>
      </c:scatterChart>
      <c:valAx>
        <c:axId val="2352577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distance from cathode(%)</a:t>
                </a:r>
              </a:p>
            </c:rich>
          </c:tx>
          <c:layout>
            <c:manualLayout>
              <c:xMode val="factor"/>
              <c:yMode val="factor"/>
              <c:x val="0.01575"/>
              <c:y val="-0.04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912239"/>
        <c:crosses val="autoZero"/>
        <c:crossBetween val="midCat"/>
        <c:dispUnits/>
      </c:valAx>
      <c:valAx>
        <c:axId val="119122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Log (El) 
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log(V/mm)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3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(#,##0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5257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385"/>
          <c:w val="0.66425"/>
          <c:h val="0.923"/>
        </c:manualLayout>
      </c:layout>
      <c:scatterChart>
        <c:scatterStyle val="smoothMarker"/>
        <c:varyColors val="0"/>
        <c:ser>
          <c:idx val="0"/>
          <c:order val="0"/>
          <c:tx>
            <c:v>Ie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Riess_model!$F$9:$F$22</c:f>
              <c:numCache/>
            </c:numRef>
          </c:xVal>
          <c:yVal>
            <c:numRef>
              <c:f>Riess_model!$E$9:$E$22</c:f>
              <c:numCache/>
            </c:numRef>
          </c:yVal>
          <c:smooth val="1"/>
        </c:ser>
        <c:ser>
          <c:idx val="1"/>
          <c:order val="1"/>
          <c:tx>
            <c:v>from the Riess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Riess_model!$J$9:$J$22</c:f>
              <c:numCache/>
            </c:numRef>
          </c:xVal>
          <c:yVal>
            <c:numRef>
              <c:f>Riess_model!$E$9:$E$22</c:f>
              <c:numCache/>
            </c:numRef>
          </c:yVal>
          <c:smooth val="1"/>
        </c:ser>
        <c:axId val="46828800"/>
        <c:axId val="12909825"/>
      </c:scatterChart>
      <c:valAx>
        <c:axId val="468288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909825"/>
        <c:crosses val="autoZero"/>
        <c:crossBetween val="midCat"/>
        <c:dispUnits/>
      </c:valAx>
      <c:valAx>
        <c:axId val="129098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8288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225"/>
          <c:y val="0.39375"/>
          <c:w val="0.28075"/>
          <c:h val="0.1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5"/>
          <c:y val="0.037"/>
          <c:w val="0.85175"/>
          <c:h val="0.837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Summary!$B$9:$P$9</c:f>
              <c:numCache/>
            </c:numRef>
          </c:xVal>
          <c:yVal>
            <c:numRef>
              <c:f>Summary!$B$8:$P$8</c:f>
              <c:numCache/>
            </c:numRef>
          </c:yVal>
          <c:smooth val="1"/>
        </c:ser>
        <c:axId val="55877708"/>
        <c:axId val="53653133"/>
      </c:scatterChart>
      <c:valAx>
        <c:axId val="55877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Ii (A)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653133"/>
        <c:crosses val="autoZero"/>
        <c:crossBetween val="midCat"/>
        <c:dispUnits/>
      </c:valAx>
      <c:valAx>
        <c:axId val="536531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Vcell (V)</a:t>
                </a:r>
              </a:p>
            </c:rich>
          </c:tx>
          <c:layout>
            <c:manualLayout>
              <c:xMode val="factor"/>
              <c:yMode val="factor"/>
              <c:x val="0.001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8777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5"/>
          <c:y val="0.037"/>
          <c:w val="0.85175"/>
          <c:h val="0.837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Summary!$B$11:$P$11</c:f>
              <c:numCache/>
            </c:numRef>
          </c:xVal>
          <c:yVal>
            <c:numRef>
              <c:f>Summary!$B$12:$P$12</c:f>
              <c:numCache/>
            </c:numRef>
          </c:yVal>
          <c:smooth val="1"/>
        </c:ser>
        <c:axId val="11757822"/>
        <c:axId val="39262367"/>
      </c:scatterChart>
      <c:valAx>
        <c:axId val="117578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Iext (A)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262367"/>
        <c:crosses val="autoZero"/>
        <c:crossBetween val="midCat"/>
        <c:dispUnits/>
      </c:valAx>
      <c:valAx>
        <c:axId val="392623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Power (W)</a:t>
                </a:r>
              </a:p>
            </c:rich>
          </c:tx>
          <c:layout>
            <c:manualLayout>
              <c:xMode val="factor"/>
              <c:yMode val="factor"/>
              <c:x val="0.001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7578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Denial of constant Field approximation</a:t>
            </a:r>
          </a:p>
        </c:rich>
      </c:tx>
      <c:layout>
        <c:manualLayout>
          <c:xMode val="factor"/>
          <c:yMode val="factor"/>
          <c:x val="0.04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25"/>
          <c:y val="0.24625"/>
          <c:w val="0.84725"/>
          <c:h val="0.596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'30mesh_example'!$J$5:$J$34</c:f>
              <c:numCache/>
            </c:numRef>
          </c:xVal>
          <c:yVal>
            <c:numRef>
              <c:f>'30mesh_example'!$L$5:$L$34</c:f>
              <c:numCache/>
            </c:numRef>
          </c:yVal>
          <c:smooth val="1"/>
        </c:ser>
        <c:axId val="44807792"/>
        <c:axId val="48098161"/>
      </c:scatterChart>
      <c:valAx>
        <c:axId val="4480779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distance from cathode(%)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1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098161"/>
        <c:crosses val="autoZero"/>
        <c:crossBetween val="midCat"/>
        <c:dispUnits/>
      </c:valAx>
      <c:valAx>
        <c:axId val="480981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voltage (V)</a:t>
                </a:r>
              </a:p>
            </c:rich>
          </c:tx>
          <c:layout>
            <c:manualLayout>
              <c:xMode val="factor"/>
              <c:yMode val="factor"/>
              <c:x val="-0.008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8077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8"/>
          <c:y val="0.0865"/>
          <c:w val="0.826"/>
          <c:h val="0.802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'Summary (poralization)'!$B$10:$P$10</c:f>
              <c:numCache/>
            </c:numRef>
          </c:xVal>
          <c:yVal>
            <c:numRef>
              <c:f>'Summary (poralization)'!$B$8:$P$8</c:f>
              <c:numCache/>
            </c:numRef>
          </c:yVal>
          <c:smooth val="1"/>
        </c:ser>
        <c:axId val="7999650"/>
        <c:axId val="56438531"/>
      </c:scatterChart>
      <c:valAx>
        <c:axId val="79996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Ie (A)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438531"/>
        <c:crosses val="autoZero"/>
        <c:crossBetween val="midCat"/>
        <c:dispUnits/>
      </c:valAx>
      <c:valAx>
        <c:axId val="564385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Vcell (V)</a:t>
                </a:r>
              </a:p>
            </c:rich>
          </c:tx>
          <c:layout>
            <c:manualLayout>
              <c:xMode val="factor"/>
              <c:yMode val="factor"/>
              <c:x val="0.003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9996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5"/>
          <c:y val="0.07725"/>
          <c:w val="0.82875"/>
          <c:h val="0.822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'Summary (poralization)'!$B$9:$P$9</c:f>
              <c:numCache/>
            </c:numRef>
          </c:xVal>
          <c:yVal>
            <c:numRef>
              <c:f>'Summary (poralization)'!$B$8:$P$8</c:f>
              <c:numCache/>
            </c:numRef>
          </c:yVal>
          <c:smooth val="1"/>
        </c:ser>
        <c:axId val="14024596"/>
        <c:axId val="16116565"/>
      </c:scatterChart>
      <c:valAx>
        <c:axId val="140245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Ii (A)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116565"/>
        <c:crosses val="autoZero"/>
        <c:crossBetween val="midCat"/>
        <c:dispUnits/>
      </c:valAx>
      <c:valAx>
        <c:axId val="16116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Vcell (V)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0245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8"/>
          <c:y val="0.03275"/>
          <c:w val="0.8635"/>
          <c:h val="0.845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'Summary (poralization)'!$B$11:$P$11</c:f>
              <c:numCache/>
            </c:numRef>
          </c:xVal>
          <c:yVal>
            <c:numRef>
              <c:f>'Summary (poralization)'!$B$12:$P$12</c:f>
              <c:numCache/>
            </c:numRef>
          </c:yVal>
          <c:smooth val="1"/>
        </c:ser>
        <c:axId val="51514182"/>
        <c:axId val="41166951"/>
      </c:scatterChart>
      <c:valAx>
        <c:axId val="51514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Iext (A)</a:t>
                </a:r>
              </a:p>
            </c:rich>
          </c:tx>
          <c:layout>
            <c:manualLayout>
              <c:xMode val="factor"/>
              <c:yMode val="factor"/>
              <c:x val="0.001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166951"/>
        <c:crosses val="autoZero"/>
        <c:crossBetween val="midCat"/>
        <c:dispUnits/>
      </c:valAx>
      <c:valAx>
        <c:axId val="411669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Power (W)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5141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5"/>
          <c:y val="0.03275"/>
          <c:w val="0.8185"/>
          <c:h val="0.846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'Summary (poralization)'!$B$11:$P$11</c:f>
              <c:numCache/>
            </c:numRef>
          </c:xVal>
          <c:yVal>
            <c:numRef>
              <c:f>'Summary (poralization)'!$B$8:$P$8</c:f>
              <c:numCache/>
            </c:numRef>
          </c:yVal>
          <c:smooth val="1"/>
        </c:ser>
        <c:axId val="3914680"/>
        <c:axId val="57601593"/>
      </c:scatterChart>
      <c:valAx>
        <c:axId val="3914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Iext (A)</a:t>
                </a:r>
              </a:p>
            </c:rich>
          </c:tx>
          <c:layout>
            <c:manualLayout>
              <c:xMode val="factor"/>
              <c:yMode val="factor"/>
              <c:x val="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601593"/>
        <c:crosses val="autoZero"/>
        <c:crossBetween val="midCat"/>
        <c:dispUnits/>
      </c:valAx>
      <c:valAx>
        <c:axId val="576015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Voltage (V)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1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146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5"/>
          <c:y val="0.05375"/>
          <c:w val="0.827"/>
          <c:h val="0.866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'Summary (poralization)'!$B$11:$P$11</c:f>
              <c:numCache/>
            </c:numRef>
          </c:xVal>
          <c:yVal>
            <c:numRef>
              <c:f>'Summary (poralization)'!$B$16:$P$16</c:f>
              <c:numCache/>
            </c:numRef>
          </c:yVal>
          <c:smooth val="1"/>
        </c:ser>
        <c:axId val="3905770"/>
        <c:axId val="57165003"/>
      </c:scatterChart>
      <c:valAx>
        <c:axId val="3905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Iext (A)</a:t>
                </a:r>
              </a:p>
            </c:rich>
          </c:tx>
          <c:layout>
            <c:manualLayout>
              <c:xMode val="factor"/>
              <c:yMode val="factor"/>
              <c:x val="0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165003"/>
        <c:crosses val="autoZero"/>
        <c:crossBetween val="midCat"/>
        <c:dispUnits/>
      </c:valAx>
      <c:valAx>
        <c:axId val="57165003"/>
        <c:scaling>
          <c:orientation val="minMax"/>
          <c:max val="0.3500000000000000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Cathode voltage loss (V)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057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676275</xdr:colOff>
      <xdr:row>13</xdr:row>
      <xdr:rowOff>38100</xdr:rowOff>
    </xdr:from>
    <xdr:to>
      <xdr:col>8</xdr:col>
      <xdr:colOff>66675</xdr:colOff>
      <xdr:row>28</xdr:row>
      <xdr:rowOff>123825</xdr:rowOff>
    </xdr:to>
    <xdr:graphicFrame>
      <xdr:nvGraphicFramePr>
        <xdr:cNvPr id="1" name="Chart 2"/>
        <xdr:cNvGraphicFramePr/>
      </xdr:nvGraphicFramePr>
      <xdr:xfrm>
        <a:off x="3124200" y="2333625"/>
        <a:ext cx="291465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13</xdr:row>
      <xdr:rowOff>38100</xdr:rowOff>
    </xdr:from>
    <xdr:to>
      <xdr:col>3</xdr:col>
      <xdr:colOff>581025</xdr:colOff>
      <xdr:row>28</xdr:row>
      <xdr:rowOff>123825</xdr:rowOff>
    </xdr:to>
    <xdr:graphicFrame>
      <xdr:nvGraphicFramePr>
        <xdr:cNvPr id="2" name="Chart 3"/>
        <xdr:cNvGraphicFramePr/>
      </xdr:nvGraphicFramePr>
      <xdr:xfrm>
        <a:off x="114300" y="2333625"/>
        <a:ext cx="291465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152400</xdr:colOff>
      <xdr:row>13</xdr:row>
      <xdr:rowOff>0</xdr:rowOff>
    </xdr:from>
    <xdr:to>
      <xdr:col>12</xdr:col>
      <xdr:colOff>247650</xdr:colOff>
      <xdr:row>28</xdr:row>
      <xdr:rowOff>85725</xdr:rowOff>
    </xdr:to>
    <xdr:graphicFrame>
      <xdr:nvGraphicFramePr>
        <xdr:cNvPr id="3" name="Chart 4"/>
        <xdr:cNvGraphicFramePr/>
      </xdr:nvGraphicFramePr>
      <xdr:xfrm>
        <a:off x="6124575" y="2295525"/>
        <a:ext cx="291465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20</xdr:row>
      <xdr:rowOff>161925</xdr:rowOff>
    </xdr:from>
    <xdr:to>
      <xdr:col>2</xdr:col>
      <xdr:colOff>342900</xdr:colOff>
      <xdr:row>34</xdr:row>
      <xdr:rowOff>66675</xdr:rowOff>
    </xdr:to>
    <xdr:graphicFrame>
      <xdr:nvGraphicFramePr>
        <xdr:cNvPr id="1" name="Chart 8"/>
        <xdr:cNvGraphicFramePr/>
      </xdr:nvGraphicFramePr>
      <xdr:xfrm>
        <a:off x="47625" y="3590925"/>
        <a:ext cx="25336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552450</xdr:colOff>
      <xdr:row>23</xdr:row>
      <xdr:rowOff>95250</xdr:rowOff>
    </xdr:from>
    <xdr:to>
      <xdr:col>7</xdr:col>
      <xdr:colOff>647700</xdr:colOff>
      <xdr:row>38</xdr:row>
      <xdr:rowOff>114300</xdr:rowOff>
    </xdr:to>
    <xdr:graphicFrame>
      <xdr:nvGraphicFramePr>
        <xdr:cNvPr id="1" name="Chart 2"/>
        <xdr:cNvGraphicFramePr/>
      </xdr:nvGraphicFramePr>
      <xdr:xfrm>
        <a:off x="3000375" y="4105275"/>
        <a:ext cx="291465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76200</xdr:rowOff>
    </xdr:from>
    <xdr:to>
      <xdr:col>3</xdr:col>
      <xdr:colOff>466725</xdr:colOff>
      <xdr:row>38</xdr:row>
      <xdr:rowOff>95250</xdr:rowOff>
    </xdr:to>
    <xdr:graphicFrame macro="[0]!Chart3_Click">
      <xdr:nvGraphicFramePr>
        <xdr:cNvPr id="2" name="Chart 3"/>
        <xdr:cNvGraphicFramePr/>
      </xdr:nvGraphicFramePr>
      <xdr:xfrm>
        <a:off x="0" y="4086225"/>
        <a:ext cx="291465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228600</xdr:colOff>
      <xdr:row>23</xdr:row>
      <xdr:rowOff>66675</xdr:rowOff>
    </xdr:from>
    <xdr:to>
      <xdr:col>16</xdr:col>
      <xdr:colOff>209550</xdr:colOff>
      <xdr:row>38</xdr:row>
      <xdr:rowOff>85725</xdr:rowOff>
    </xdr:to>
    <xdr:graphicFrame>
      <xdr:nvGraphicFramePr>
        <xdr:cNvPr id="3" name="Chart 4"/>
        <xdr:cNvGraphicFramePr/>
      </xdr:nvGraphicFramePr>
      <xdr:xfrm>
        <a:off x="9020175" y="4076700"/>
        <a:ext cx="291465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47625</xdr:colOff>
      <xdr:row>23</xdr:row>
      <xdr:rowOff>104775</xdr:rowOff>
    </xdr:from>
    <xdr:to>
      <xdr:col>12</xdr:col>
      <xdr:colOff>142875</xdr:colOff>
      <xdr:row>38</xdr:row>
      <xdr:rowOff>123825</xdr:rowOff>
    </xdr:to>
    <xdr:graphicFrame>
      <xdr:nvGraphicFramePr>
        <xdr:cNvPr id="4" name="Chart 4"/>
        <xdr:cNvGraphicFramePr/>
      </xdr:nvGraphicFramePr>
      <xdr:xfrm>
        <a:off x="6019800" y="4114800"/>
        <a:ext cx="2914650" cy="2657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3</xdr:col>
      <xdr:colOff>466725</xdr:colOff>
      <xdr:row>55</xdr:row>
      <xdr:rowOff>85725</xdr:rowOff>
    </xdr:to>
    <xdr:graphicFrame>
      <xdr:nvGraphicFramePr>
        <xdr:cNvPr id="5" name="Chart 4"/>
        <xdr:cNvGraphicFramePr/>
      </xdr:nvGraphicFramePr>
      <xdr:xfrm>
        <a:off x="0" y="6991350"/>
        <a:ext cx="2914650" cy="2657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0</xdr:colOff>
      <xdr:row>40</xdr:row>
      <xdr:rowOff>0</xdr:rowOff>
    </xdr:from>
    <xdr:to>
      <xdr:col>8</xdr:col>
      <xdr:colOff>95250</xdr:colOff>
      <xdr:row>55</xdr:row>
      <xdr:rowOff>85725</xdr:rowOff>
    </xdr:to>
    <xdr:graphicFrame>
      <xdr:nvGraphicFramePr>
        <xdr:cNvPr id="6" name="Chart 4"/>
        <xdr:cNvGraphicFramePr/>
      </xdr:nvGraphicFramePr>
      <xdr:xfrm>
        <a:off x="3152775" y="6991350"/>
        <a:ext cx="2914650" cy="2657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104775</xdr:rowOff>
    </xdr:from>
    <xdr:to>
      <xdr:col>2</xdr:col>
      <xdr:colOff>447675</xdr:colOff>
      <xdr:row>47</xdr:row>
      <xdr:rowOff>0</xdr:rowOff>
    </xdr:to>
    <xdr:graphicFrame>
      <xdr:nvGraphicFramePr>
        <xdr:cNvPr id="1" name="Chart 8"/>
        <xdr:cNvGraphicFramePr/>
      </xdr:nvGraphicFramePr>
      <xdr:xfrm>
        <a:off x="0" y="5762625"/>
        <a:ext cx="268605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4</xdr:col>
      <xdr:colOff>304800</xdr:colOff>
      <xdr:row>38</xdr:row>
      <xdr:rowOff>152400</xdr:rowOff>
    </xdr:to>
    <xdr:graphicFrame>
      <xdr:nvGraphicFramePr>
        <xdr:cNvPr id="1" name="Chart 1"/>
        <xdr:cNvGraphicFramePr/>
      </xdr:nvGraphicFramePr>
      <xdr:xfrm>
        <a:off x="0" y="4448175"/>
        <a:ext cx="42576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9">
      <selection activeCell="I11" sqref="I11"/>
    </sheetView>
  </sheetViews>
  <sheetFormatPr defaultColWidth="9.00390625" defaultRowHeight="13.5"/>
  <cols>
    <col min="1" max="1" width="25.50390625" style="0" customWidth="1"/>
  </cols>
  <sheetData>
    <row r="1" ht="24">
      <c r="A1" s="7" t="s">
        <v>50</v>
      </c>
    </row>
    <row r="3" ht="13.5">
      <c r="A3" t="s">
        <v>126</v>
      </c>
    </row>
    <row r="4" ht="13.5">
      <c r="A4" t="s">
        <v>53</v>
      </c>
    </row>
    <row r="5" ht="13.5">
      <c r="A5" t="s">
        <v>127</v>
      </c>
    </row>
    <row r="6" ht="13.5">
      <c r="A6" t="s">
        <v>51</v>
      </c>
    </row>
    <row r="7" ht="13.5">
      <c r="A7" t="s">
        <v>52</v>
      </c>
    </row>
    <row r="8" ht="13.5">
      <c r="A8" t="s">
        <v>130</v>
      </c>
    </row>
    <row r="9" ht="13.5">
      <c r="A9" s="3" t="s">
        <v>129</v>
      </c>
    </row>
    <row r="11" ht="18.75">
      <c r="A11" s="5" t="s">
        <v>45</v>
      </c>
    </row>
    <row r="12" spans="1:3" ht="13.5">
      <c r="A12" t="s">
        <v>11</v>
      </c>
      <c r="B12" s="1">
        <v>1.6E-19</v>
      </c>
      <c r="C12" t="s">
        <v>20</v>
      </c>
    </row>
    <row r="13" spans="1:2" ht="13.5">
      <c r="A13" t="s">
        <v>12</v>
      </c>
      <c r="B13" s="1">
        <v>6.02E+23</v>
      </c>
    </row>
    <row r="14" spans="1:3" ht="13.5">
      <c r="A14" t="s">
        <v>13</v>
      </c>
      <c r="B14" s="1">
        <f>B12*B13</f>
        <v>96320</v>
      </c>
      <c r="C14" t="s">
        <v>5</v>
      </c>
    </row>
    <row r="16" ht="18.75">
      <c r="A16" s="5" t="s">
        <v>46</v>
      </c>
    </row>
    <row r="17" spans="1:3" ht="13.5">
      <c r="A17" t="s">
        <v>15</v>
      </c>
      <c r="B17">
        <v>873</v>
      </c>
      <c r="C17" t="s">
        <v>16</v>
      </c>
    </row>
    <row r="18" spans="1:3" ht="13.5">
      <c r="A18" t="s">
        <v>18</v>
      </c>
      <c r="B18">
        <v>1</v>
      </c>
      <c r="C18" t="s">
        <v>17</v>
      </c>
    </row>
    <row r="19" spans="1:3" ht="13.5">
      <c r="A19" t="s">
        <v>19</v>
      </c>
      <c r="B19" s="1">
        <v>8.3E-28</v>
      </c>
      <c r="C19" t="s">
        <v>17</v>
      </c>
    </row>
    <row r="21" ht="18.75">
      <c r="A21" s="5" t="s">
        <v>47</v>
      </c>
    </row>
    <row r="22" spans="1:2" ht="13.5">
      <c r="A22" t="s">
        <v>104</v>
      </c>
      <c r="B22" s="1">
        <f>(8.31*873)/(4*B14)</f>
        <v>0.018829500622923587</v>
      </c>
    </row>
    <row r="23" spans="1:2" ht="13.5">
      <c r="A23" t="s">
        <v>6</v>
      </c>
      <c r="B23">
        <f>LN(B18/B19)</f>
        <v>62.35612708903073</v>
      </c>
    </row>
    <row r="24" spans="1:3" ht="13.5">
      <c r="A24" t="s">
        <v>7</v>
      </c>
      <c r="B24">
        <f>B23*B22</f>
        <v>1.1741347338660064</v>
      </c>
      <c r="C24" t="s">
        <v>21</v>
      </c>
    </row>
    <row r="26" ht="18.75">
      <c r="A26" s="5" t="s">
        <v>48</v>
      </c>
    </row>
    <row r="27" spans="1:3" ht="13.5">
      <c r="A27" t="s">
        <v>22</v>
      </c>
      <c r="B27" s="1">
        <v>2E-25</v>
      </c>
      <c r="C27" t="s">
        <v>17</v>
      </c>
    </row>
    <row r="29" ht="18.75">
      <c r="A29" s="5" t="s">
        <v>49</v>
      </c>
    </row>
    <row r="30" spans="1:3" ht="13.5">
      <c r="A30" t="s">
        <v>25</v>
      </c>
      <c r="B30">
        <f>LOG(B18)</f>
        <v>0</v>
      </c>
      <c r="C30" t="s">
        <v>27</v>
      </c>
    </row>
    <row r="31" spans="1:3" ht="13.5">
      <c r="A31" t="s">
        <v>26</v>
      </c>
      <c r="B31">
        <f>LOG(B19)</f>
        <v>-27.080921907623924</v>
      </c>
      <c r="C31" t="s">
        <v>27</v>
      </c>
    </row>
    <row r="32" spans="1:2" ht="13.5">
      <c r="A32" t="s">
        <v>14</v>
      </c>
      <c r="B32">
        <v>30</v>
      </c>
    </row>
    <row r="33" spans="1:3" ht="13.5">
      <c r="A33" t="s">
        <v>23</v>
      </c>
      <c r="B33">
        <v>1</v>
      </c>
      <c r="C33" t="s">
        <v>24</v>
      </c>
    </row>
    <row r="34" spans="1:2" ht="13.5">
      <c r="A34" t="s">
        <v>113</v>
      </c>
      <c r="B34" s="1">
        <f>1/B22</f>
        <v>53.10815300022193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3">
      <selection activeCell="D6" sqref="D6"/>
    </sheetView>
  </sheetViews>
  <sheetFormatPr defaultColWidth="9.00390625" defaultRowHeight="13.5"/>
  <cols>
    <col min="1" max="1" width="13.625" style="0" customWidth="1"/>
    <col min="2" max="12" width="9.25390625" style="0" customWidth="1"/>
    <col min="14" max="15" width="9.50390625" style="0" bestFit="1" customWidth="1"/>
    <col min="16" max="16" width="10.50390625" style="0" bestFit="1" customWidth="1"/>
  </cols>
  <sheetData>
    <row r="1" ht="18.75">
      <c r="A1" s="6" t="s">
        <v>94</v>
      </c>
    </row>
    <row r="4" spans="1:16" ht="13.5">
      <c r="A4" s="3" t="s">
        <v>98</v>
      </c>
      <c r="B4" s="4">
        <v>-0.0333333333333333</v>
      </c>
      <c r="C4">
        <v>-0.01</v>
      </c>
      <c r="D4">
        <v>-0.1</v>
      </c>
      <c r="E4">
        <v>-0.2</v>
      </c>
      <c r="F4" s="4">
        <v>-0.5</v>
      </c>
      <c r="G4">
        <v>-1</v>
      </c>
      <c r="H4">
        <v>-2</v>
      </c>
      <c r="I4">
        <v>-10</v>
      </c>
      <c r="J4">
        <v>-100</v>
      </c>
      <c r="K4">
        <v>-1000</v>
      </c>
      <c r="L4">
        <v>-10000</v>
      </c>
      <c r="M4">
        <v>-100000</v>
      </c>
      <c r="N4">
        <v>-166666.666666667</v>
      </c>
      <c r="O4" s="4">
        <v>-1000000</v>
      </c>
      <c r="P4">
        <v>-10000000</v>
      </c>
    </row>
    <row r="6" ht="13.5">
      <c r="A6" t="s">
        <v>30</v>
      </c>
    </row>
    <row r="7" spans="1:16" ht="13.5">
      <c r="A7" t="s">
        <v>100</v>
      </c>
      <c r="B7" s="1">
        <v>0.9900019173185849</v>
      </c>
      <c r="C7">
        <v>0.99683692988795</v>
      </c>
      <c r="D7">
        <v>0.9736884067968884</v>
      </c>
      <c r="E7">
        <v>0.9550227418898946</v>
      </c>
      <c r="F7" s="1">
        <v>0.9187943398307561</v>
      </c>
      <c r="G7">
        <v>0.8840079638813066</v>
      </c>
      <c r="H7">
        <v>0.8449816780813499</v>
      </c>
      <c r="I7">
        <v>0.7464416123155931</v>
      </c>
      <c r="J7">
        <v>0.5998470485589903</v>
      </c>
      <c r="K7">
        <v>0.4523026985240112</v>
      </c>
      <c r="L7">
        <v>0.3051011846470582</v>
      </c>
      <c r="M7">
        <v>0.162130815984156</v>
      </c>
      <c r="N7">
        <v>0.1326607396555057</v>
      </c>
      <c r="O7" s="1">
        <v>0.04901820097246319</v>
      </c>
      <c r="P7">
        <v>0.00693450240688557</v>
      </c>
    </row>
    <row r="8" spans="1:16" ht="13.5">
      <c r="A8" t="s">
        <v>32</v>
      </c>
      <c r="B8" s="2">
        <v>1.1623956377176927</v>
      </c>
      <c r="C8">
        <v>1.1704208633817952</v>
      </c>
      <c r="D8">
        <v>1.1432413783828803</v>
      </c>
      <c r="E8">
        <v>1.121325372884875</v>
      </c>
      <c r="F8" s="2">
        <v>1.078788347674778</v>
      </c>
      <c r="G8">
        <v>1.0379444554072081</v>
      </c>
      <c r="H8">
        <v>0.9921223377156974</v>
      </c>
      <c r="I8">
        <v>0.8764230238226817</v>
      </c>
      <c r="J8">
        <v>0.7043012547201195</v>
      </c>
      <c r="K8">
        <v>0.5310643085583665</v>
      </c>
      <c r="L8">
        <v>0.35822989823777696</v>
      </c>
      <c r="M8">
        <v>0.19036342247703544</v>
      </c>
      <c r="N8">
        <v>0.15576158224988476</v>
      </c>
      <c r="O8" s="2">
        <v>0.05755397235339348</v>
      </c>
      <c r="P8">
        <v>0.00814204013800177</v>
      </c>
    </row>
    <row r="9" spans="1:16" ht="13.5">
      <c r="A9" t="s">
        <v>38</v>
      </c>
      <c r="B9">
        <v>0.011739096148313699</v>
      </c>
      <c r="C9">
        <v>0.0037138704842112347</v>
      </c>
      <c r="D9">
        <v>0.030893355483126106</v>
      </c>
      <c r="E9">
        <v>0.052809360981131315</v>
      </c>
      <c r="F9">
        <v>0.09534638619122848</v>
      </c>
      <c r="G9">
        <v>0.13619027845879828</v>
      </c>
      <c r="H9">
        <v>0.18201239615030906</v>
      </c>
      <c r="I9">
        <v>0.29771171004332475</v>
      </c>
      <c r="J9">
        <v>0.4698334791458869</v>
      </c>
      <c r="K9">
        <v>0.6430704253076399</v>
      </c>
      <c r="L9">
        <v>0.8159048356282295</v>
      </c>
      <c r="M9">
        <v>0.983771311388971</v>
      </c>
      <c r="N9">
        <v>1.0183731516161216</v>
      </c>
      <c r="O9">
        <v>1.1165807615126129</v>
      </c>
      <c r="P9">
        <v>1.1659926937280047</v>
      </c>
    </row>
    <row r="10" spans="1:16" ht="13.5">
      <c r="A10" t="s">
        <v>37</v>
      </c>
      <c r="B10">
        <v>-0.35217288444941136</v>
      </c>
      <c r="C10">
        <v>-0.37138704842112347</v>
      </c>
      <c r="D10">
        <v>-0.30893355483126106</v>
      </c>
      <c r="E10">
        <v>-0.2640468049056566</v>
      </c>
      <c r="F10">
        <v>-0.19069277238245697</v>
      </c>
      <c r="G10">
        <v>-0.13619027845879828</v>
      </c>
      <c r="H10">
        <v>-0.09100619807515453</v>
      </c>
      <c r="I10">
        <v>-0.029771171004332474</v>
      </c>
      <c r="J10">
        <v>-0.004698334791458869</v>
      </c>
      <c r="K10">
        <v>-0.0006430704253076399</v>
      </c>
      <c r="L10">
        <v>-8.159048356282295E-05</v>
      </c>
      <c r="M10">
        <v>-9.83771311388971E-06</v>
      </c>
      <c r="N10">
        <v>-6.110238909696718E-06</v>
      </c>
      <c r="O10">
        <v>-1.116580761512613E-06</v>
      </c>
      <c r="P10">
        <v>-1.1659926937280048E-07</v>
      </c>
    </row>
    <row r="11" spans="1:16" ht="13.5">
      <c r="A11" t="s">
        <v>35</v>
      </c>
      <c r="B11" s="2">
        <v>-0.34043378830109766</v>
      </c>
      <c r="C11">
        <v>-0.36767317793691223</v>
      </c>
      <c r="D11">
        <v>-0.27804019934813495</v>
      </c>
      <c r="E11">
        <v>-0.21123744392452526</v>
      </c>
      <c r="F11" s="2">
        <v>-0.09534638619122848</v>
      </c>
      <c r="G11">
        <v>0</v>
      </c>
      <c r="H11">
        <v>0.09100619807515453</v>
      </c>
      <c r="I11">
        <v>0.2679405390389923</v>
      </c>
      <c r="J11">
        <v>0.46513514435442804</v>
      </c>
      <c r="K11">
        <v>0.6424273548823323</v>
      </c>
      <c r="L11">
        <v>0.8158232451446666</v>
      </c>
      <c r="M11">
        <v>0.9837614736758571</v>
      </c>
      <c r="N11">
        <v>1.018367041377212</v>
      </c>
      <c r="O11" s="2">
        <v>1.1165796449318515</v>
      </c>
      <c r="P11">
        <v>1.1659925771287354</v>
      </c>
    </row>
    <row r="12" spans="1:16" ht="13.5">
      <c r="A12" t="s">
        <v>42</v>
      </c>
      <c r="B12">
        <v>-0.3957187504529044</v>
      </c>
      <c r="C12">
        <v>-0.43033235836324923</v>
      </c>
      <c r="D12">
        <v>-0.31786706074861265</v>
      </c>
      <c r="E12">
        <v>-0.2368659055759162</v>
      </c>
      <c r="F12">
        <v>-0.10285857041599664</v>
      </c>
      <c r="G12">
        <v>0</v>
      </c>
      <c r="H12">
        <v>0.0902892819809401</v>
      </c>
      <c r="I12">
        <v>0.2348292574292329</v>
      </c>
      <c r="J12">
        <v>0.3275952657832476</v>
      </c>
      <c r="K12">
        <v>0.3411702390195661</v>
      </c>
      <c r="L12">
        <v>0.2922522780881869</v>
      </c>
      <c r="M12">
        <v>0.18727220102998818</v>
      </c>
      <c r="N12">
        <v>0.15862246167604838</v>
      </c>
      <c r="O12">
        <v>0.06426359401476969</v>
      </c>
      <c r="P12">
        <v>0.009493558363594288</v>
      </c>
    </row>
    <row r="30" ht="18.75">
      <c r="A30" s="6"/>
    </row>
  </sheetData>
  <sheetProtection/>
  <printOptions/>
  <pageMargins left="0.787" right="0.787" top="0.984" bottom="0.984" header="0.512" footer="0.51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06"/>
  <sheetViews>
    <sheetView zoomScale="130" zoomScaleNormal="130" zoomScalePageLayoutView="0" workbookViewId="0" topLeftCell="A31">
      <selection activeCell="A1" sqref="A1"/>
    </sheetView>
  </sheetViews>
  <sheetFormatPr defaultColWidth="9.00390625" defaultRowHeight="13.5"/>
  <cols>
    <col min="1" max="1" width="15.50390625" style="0" customWidth="1"/>
    <col min="2" max="2" width="13.875" style="0" bestFit="1" customWidth="1"/>
    <col min="4" max="4" width="5.625" style="0" customWidth="1"/>
    <col min="5" max="5" width="9.125" style="0" bestFit="1" customWidth="1"/>
    <col min="6" max="6" width="9.125" style="0" customWidth="1"/>
    <col min="7" max="7" width="12.00390625" style="0" customWidth="1"/>
    <col min="8" max="8" width="11.625" style="0" bestFit="1" customWidth="1"/>
    <col min="11" max="11" width="6.875" style="0" customWidth="1"/>
    <col min="12" max="12" width="8.00390625" style="0" customWidth="1"/>
  </cols>
  <sheetData>
    <row r="1" ht="13.5">
      <c r="A1" s="3" t="s">
        <v>97</v>
      </c>
    </row>
    <row r="2" spans="1:13" ht="13.5">
      <c r="A2" s="3" t="s">
        <v>98</v>
      </c>
      <c r="B2" s="4">
        <v>-1</v>
      </c>
      <c r="M2" t="s">
        <v>95</v>
      </c>
    </row>
    <row r="3" spans="4:13" ht="13.5">
      <c r="D3" t="s">
        <v>103</v>
      </c>
      <c r="E3" t="s">
        <v>0</v>
      </c>
      <c r="F3" t="s">
        <v>28</v>
      </c>
      <c r="G3" t="s">
        <v>29</v>
      </c>
      <c r="H3" t="s">
        <v>99</v>
      </c>
      <c r="I3" t="s">
        <v>1</v>
      </c>
      <c r="J3" t="s">
        <v>2</v>
      </c>
      <c r="K3" t="s">
        <v>3</v>
      </c>
      <c r="L3" t="s">
        <v>4</v>
      </c>
      <c r="M3" t="s">
        <v>96</v>
      </c>
    </row>
    <row r="4" spans="1:13" ht="13.5">
      <c r="A4" t="s">
        <v>31</v>
      </c>
      <c r="D4" t="s">
        <v>102</v>
      </c>
      <c r="E4" s="10">
        <v>0</v>
      </c>
      <c r="F4" s="1"/>
      <c r="I4" t="s">
        <v>8</v>
      </c>
      <c r="J4" t="s">
        <v>8</v>
      </c>
      <c r="K4" t="s">
        <v>9</v>
      </c>
      <c r="L4" t="s">
        <v>10</v>
      </c>
      <c r="M4" t="s">
        <v>105</v>
      </c>
    </row>
    <row r="5" spans="1:13" ht="13.5">
      <c r="A5" t="s">
        <v>100</v>
      </c>
      <c r="B5" s="1">
        <f>SUM(H5:H34)/30</f>
        <v>0.8840079881047122</v>
      </c>
      <c r="D5">
        <v>1</v>
      </c>
      <c r="E5" s="10">
        <f>(B$16-B$17)/B$18*D5</f>
        <v>0.9026973969207975</v>
      </c>
      <c r="F5" s="11">
        <f>10^E5</f>
        <v>7.992771491313307</v>
      </c>
      <c r="G5" s="12">
        <f aca="true" t="shared" si="0" ref="G5:G34">1/(1+((F5)/B$20)^(-1/4))</f>
        <v>0.9999996022749208</v>
      </c>
      <c r="H5" s="12">
        <f>G5/((B$2+1)*G5-B$2)</f>
        <v>0.9999996022749208</v>
      </c>
      <c r="I5" s="11">
        <f aca="true" t="shared" si="1" ref="I5:I34">(1-H5)/(1-B$5)/B$18*100</f>
        <v>1.1429668667277471E-05</v>
      </c>
      <c r="J5" s="11">
        <f>I5</f>
        <v>1.1429668667277471E-05</v>
      </c>
      <c r="K5" s="8">
        <f aca="true" t="shared" si="2" ref="K5:K34">B$15/B$18*H5</f>
        <v>0.03913780889610588</v>
      </c>
      <c r="L5" s="8">
        <f>B6</f>
        <v>1.03794448384875</v>
      </c>
      <c r="M5" s="1">
        <f>K5/I5*100/0.2</f>
        <v>1712114.7618283692</v>
      </c>
    </row>
    <row r="6" spans="1:13" ht="13.5">
      <c r="A6" t="s">
        <v>33</v>
      </c>
      <c r="B6" s="2">
        <f>B15*B5</f>
        <v>1.03794448384875</v>
      </c>
      <c r="C6" t="s">
        <v>21</v>
      </c>
      <c r="D6">
        <v>2</v>
      </c>
      <c r="E6" s="10">
        <f aca="true" t="shared" si="3" ref="E6:E34">(B$17-B$16)/B$18*D6</f>
        <v>-1.805394793841595</v>
      </c>
      <c r="F6" s="11">
        <f aca="true" t="shared" si="4" ref="F6:F34">10^E6</f>
        <v>0.015653274678238217</v>
      </c>
      <c r="G6" s="12">
        <f t="shared" si="0"/>
        <v>0.9999981093750874</v>
      </c>
      <c r="H6" s="12">
        <f aca="true" t="shared" si="5" ref="H6:H34">G6/((B$2+1)*G6-B$2)</f>
        <v>0.9999981093750874</v>
      </c>
      <c r="I6" s="11">
        <f t="shared" si="1"/>
        <v>5.433204355293033E-05</v>
      </c>
      <c r="J6" s="11">
        <f>SUM(I$5:I6)</f>
        <v>6.57617122202078E-05</v>
      </c>
      <c r="K6" s="8">
        <f t="shared" si="2"/>
        <v>0.03913775046725426</v>
      </c>
      <c r="L6" s="8">
        <f aca="true" t="shared" si="6" ref="L6:L34">L5-K5</f>
        <v>0.9988066749526441</v>
      </c>
      <c r="M6" s="1">
        <f aca="true" t="shared" si="7" ref="M6:M34">K6/I6*100/0.2</f>
        <v>360171.89772299124</v>
      </c>
    </row>
    <row r="7" spans="1:13" ht="13.5">
      <c r="A7" t="s">
        <v>39</v>
      </c>
      <c r="B7">
        <f>(B15-B6)/'Basic data'!B33</f>
        <v>0.1361902500172565</v>
      </c>
      <c r="C7" t="s">
        <v>34</v>
      </c>
      <c r="D7">
        <v>3</v>
      </c>
      <c r="E7" s="10">
        <f t="shared" si="3"/>
        <v>-2.7080921907623927</v>
      </c>
      <c r="F7" s="11">
        <f t="shared" si="4"/>
        <v>0.0019584288998191032</v>
      </c>
      <c r="G7" s="12">
        <f t="shared" si="0"/>
        <v>0.999996821083167</v>
      </c>
      <c r="H7" s="12">
        <f t="shared" si="5"/>
        <v>0.999996821083167</v>
      </c>
      <c r="I7" s="11">
        <f t="shared" si="1"/>
        <v>9.135447579674028E-05</v>
      </c>
      <c r="J7" s="11">
        <f>SUM(I$5:I7)</f>
        <v>0.0001571161880169481</v>
      </c>
      <c r="K7" s="8">
        <f t="shared" si="2"/>
        <v>0.03913770004631123</v>
      </c>
      <c r="L7" s="8">
        <f t="shared" si="6"/>
        <v>0.9596689244853898</v>
      </c>
      <c r="M7" s="1">
        <f t="shared" si="7"/>
        <v>214207.89569955444</v>
      </c>
    </row>
    <row r="8" spans="1:13" ht="13.5">
      <c r="A8" t="s">
        <v>101</v>
      </c>
      <c r="B8">
        <f>B7/B2</f>
        <v>-0.1361902500172565</v>
      </c>
      <c r="C8" t="s">
        <v>34</v>
      </c>
      <c r="D8">
        <v>4</v>
      </c>
      <c r="E8" s="10">
        <f t="shared" si="3"/>
        <v>-3.61078958768319</v>
      </c>
      <c r="F8" s="11">
        <f t="shared" si="4"/>
        <v>0.0002450250081523738</v>
      </c>
      <c r="G8" s="12">
        <f t="shared" si="0"/>
        <v>0.9999946549401251</v>
      </c>
      <c r="H8" s="12">
        <f t="shared" si="5"/>
        <v>0.9999946549401251</v>
      </c>
      <c r="I8" s="11">
        <f t="shared" si="1"/>
        <v>0.00015360425221217107</v>
      </c>
      <c r="J8" s="11">
        <f>SUM(I$5:I8)</f>
        <v>0.00031072044022911917</v>
      </c>
      <c r="K8" s="8">
        <f t="shared" si="2"/>
        <v>0.03913761526818509</v>
      </c>
      <c r="L8" s="8">
        <f t="shared" si="6"/>
        <v>0.9205312244390785</v>
      </c>
      <c r="M8" s="1">
        <f t="shared" si="7"/>
        <v>127397.56453527385</v>
      </c>
    </row>
    <row r="9" spans="1:13" ht="13.5">
      <c r="A9" t="s">
        <v>36</v>
      </c>
      <c r="B9" s="2">
        <f>B7+B8</f>
        <v>0</v>
      </c>
      <c r="C9" t="s">
        <v>34</v>
      </c>
      <c r="D9">
        <v>5</v>
      </c>
      <c r="E9" s="10">
        <f t="shared" si="3"/>
        <v>-4.513486984603988</v>
      </c>
      <c r="F9" s="11">
        <f t="shared" si="4"/>
        <v>3.0655825506668296E-05</v>
      </c>
      <c r="G9" s="12">
        <f t="shared" si="0"/>
        <v>0.9999910127806427</v>
      </c>
      <c r="H9" s="12">
        <f t="shared" si="5"/>
        <v>0.9999910127806427</v>
      </c>
      <c r="I9" s="11">
        <f t="shared" si="1"/>
        <v>0.00025827121512998866</v>
      </c>
      <c r="J9" s="11">
        <f>SUM(I$5:I9)</f>
        <v>0.0005689916553591078</v>
      </c>
      <c r="K9" s="8">
        <f t="shared" si="2"/>
        <v>0.03913747272198661</v>
      </c>
      <c r="L9" s="8">
        <f t="shared" si="6"/>
        <v>0.8813936091708935</v>
      </c>
      <c r="M9" s="1">
        <f t="shared" si="7"/>
        <v>75768.16623232403</v>
      </c>
    </row>
    <row r="10" spans="1:13" ht="13.5">
      <c r="A10" t="s">
        <v>43</v>
      </c>
      <c r="B10">
        <f>B6*B9</f>
        <v>0</v>
      </c>
      <c r="C10" t="s">
        <v>44</v>
      </c>
      <c r="D10">
        <v>6</v>
      </c>
      <c r="E10" s="10">
        <f t="shared" si="3"/>
        <v>-5.416184381524785</v>
      </c>
      <c r="F10" s="11">
        <f t="shared" si="4"/>
        <v>3.835443755646662E-06</v>
      </c>
      <c r="G10" s="12">
        <f t="shared" si="0"/>
        <v>0.9999848888668765</v>
      </c>
      <c r="H10" s="12">
        <f t="shared" si="5"/>
        <v>0.9999848888668765</v>
      </c>
      <c r="I10" s="11">
        <f t="shared" si="1"/>
        <v>0.00043425786760529724</v>
      </c>
      <c r="J10" s="11">
        <f>SUM(I$5:I10)</f>
        <v>0.0010032495229644052</v>
      </c>
      <c r="K10" s="8">
        <f t="shared" si="2"/>
        <v>0.039137233045324606</v>
      </c>
      <c r="L10" s="8">
        <f t="shared" si="6"/>
        <v>0.8422561364489068</v>
      </c>
      <c r="M10" s="1">
        <f t="shared" si="7"/>
        <v>45062.20377899631</v>
      </c>
    </row>
    <row r="11" spans="2:13" ht="13.5">
      <c r="B11" s="1"/>
      <c r="D11">
        <v>7</v>
      </c>
      <c r="E11" s="10">
        <f t="shared" si="3"/>
        <v>-6.318881778445583</v>
      </c>
      <c r="F11" s="11">
        <f t="shared" si="4"/>
        <v>4.798640571440206E-07</v>
      </c>
      <c r="G11" s="12">
        <f t="shared" si="0"/>
        <v>0.9999745922089653</v>
      </c>
      <c r="H11" s="12">
        <f t="shared" si="5"/>
        <v>0.9999745922089653</v>
      </c>
      <c r="I11" s="11">
        <f t="shared" si="1"/>
        <v>0.000730159218711155</v>
      </c>
      <c r="J11" s="11">
        <f>SUM(I$5:I11)</f>
        <v>0.00173340874167556</v>
      </c>
      <c r="K11" s="8">
        <f t="shared" si="2"/>
        <v>0.03913683005653473</v>
      </c>
      <c r="L11" s="8">
        <f t="shared" si="6"/>
        <v>0.8031189034035823</v>
      </c>
      <c r="M11" s="1">
        <f t="shared" si="7"/>
        <v>26800.202650058534</v>
      </c>
    </row>
    <row r="12" spans="1:13" ht="13.5">
      <c r="A12" t="s">
        <v>106</v>
      </c>
      <c r="B12">
        <f>G5/(1-G5)</f>
        <v>2514298.5810091835</v>
      </c>
      <c r="C12" t="s">
        <v>107</v>
      </c>
      <c r="D12">
        <v>8</v>
      </c>
      <c r="E12" s="10">
        <f t="shared" si="3"/>
        <v>-7.22157917536638</v>
      </c>
      <c r="F12" s="11">
        <f t="shared" si="4"/>
        <v>6.003725462007084E-08</v>
      </c>
      <c r="G12" s="12">
        <f t="shared" si="0"/>
        <v>0.9999572797545578</v>
      </c>
      <c r="H12" s="12">
        <f t="shared" si="5"/>
        <v>0.9999572797545578</v>
      </c>
      <c r="I12" s="11">
        <f t="shared" si="1"/>
        <v>0.0012276778013739003</v>
      </c>
      <c r="J12" s="11">
        <f>SUM(I$5:I12)</f>
        <v>0.0029610865430494604</v>
      </c>
      <c r="K12" s="8">
        <f t="shared" si="2"/>
        <v>0.03913615248473312</v>
      </c>
      <c r="L12" s="8">
        <f t="shared" si="6"/>
        <v>0.7639820733470475</v>
      </c>
      <c r="M12" s="1">
        <f t="shared" si="7"/>
        <v>15939.097555130367</v>
      </c>
    </row>
    <row r="13" spans="4:13" ht="13.5">
      <c r="D13">
        <v>9</v>
      </c>
      <c r="E13" s="10">
        <f t="shared" si="3"/>
        <v>-8.124276572287178</v>
      </c>
      <c r="F13" s="11">
        <f t="shared" si="4"/>
        <v>7.511443894689162E-09</v>
      </c>
      <c r="G13" s="12">
        <f t="shared" si="0"/>
        <v>0.9999281717234233</v>
      </c>
      <c r="H13" s="12">
        <f t="shared" si="5"/>
        <v>0.9999281717234233</v>
      </c>
      <c r="I13" s="11">
        <f t="shared" si="1"/>
        <v>0.002064173081204511</v>
      </c>
      <c r="J13" s="11">
        <f>SUM(I$5:I13)</f>
        <v>0.005025259624253971</v>
      </c>
      <c r="K13" s="8">
        <f t="shared" si="2"/>
        <v>0.03913501325972014</v>
      </c>
      <c r="L13" s="8">
        <f t="shared" si="6"/>
        <v>0.7248459208623144</v>
      </c>
      <c r="M13" s="1">
        <f t="shared" si="7"/>
        <v>9479.586187821906</v>
      </c>
    </row>
    <row r="14" spans="1:13" ht="13.5">
      <c r="A14" t="s">
        <v>40</v>
      </c>
      <c r="D14">
        <v>10</v>
      </c>
      <c r="E14" s="10">
        <f t="shared" si="3"/>
        <v>-9.026973969207976</v>
      </c>
      <c r="F14" s="11">
        <f t="shared" si="4"/>
        <v>9.397796374952947E-10</v>
      </c>
      <c r="G14" s="12">
        <f t="shared" si="0"/>
        <v>0.9998792329272694</v>
      </c>
      <c r="H14" s="12">
        <f t="shared" si="5"/>
        <v>0.9998792329272694</v>
      </c>
      <c r="I14" s="11">
        <f t="shared" si="1"/>
        <v>0.003470557174793159</v>
      </c>
      <c r="J14" s="11">
        <f>SUM(I$5:I14)</f>
        <v>0.00849581679904713</v>
      </c>
      <c r="K14" s="8">
        <f t="shared" si="2"/>
        <v>0.039133097901706874</v>
      </c>
      <c r="L14" s="8">
        <f t="shared" si="6"/>
        <v>0.6857109076025942</v>
      </c>
      <c r="M14" s="1">
        <f t="shared" si="7"/>
        <v>5637.869646109368</v>
      </c>
    </row>
    <row r="15" spans="1:13" ht="13.5">
      <c r="A15" t="s">
        <v>41</v>
      </c>
      <c r="B15">
        <f>'Basic data'!B24</f>
        <v>1.1741347338660064</v>
      </c>
      <c r="C15" t="s">
        <v>21</v>
      </c>
      <c r="D15">
        <v>11</v>
      </c>
      <c r="E15" s="10">
        <f t="shared" si="3"/>
        <v>-9.929671366128773</v>
      </c>
      <c r="F15" s="11">
        <f t="shared" si="4"/>
        <v>1.1757869451374482E-10</v>
      </c>
      <c r="G15" s="12">
        <f t="shared" si="0"/>
        <v>0.9997969574069168</v>
      </c>
      <c r="H15" s="12">
        <f t="shared" si="5"/>
        <v>0.9997969574069168</v>
      </c>
      <c r="I15" s="11">
        <f t="shared" si="1"/>
        <v>0.005834959085128872</v>
      </c>
      <c r="J15" s="11">
        <f>SUM(I$5:I15)</f>
        <v>0.014330775884176002</v>
      </c>
      <c r="K15" s="8">
        <f t="shared" si="2"/>
        <v>0.039129877816833775</v>
      </c>
      <c r="L15" s="8">
        <f t="shared" si="6"/>
        <v>0.6465778097008874</v>
      </c>
      <c r="M15" s="1">
        <f t="shared" si="7"/>
        <v>3353.0550296883143</v>
      </c>
    </row>
    <row r="16" spans="1:13" ht="13.5">
      <c r="A16" t="s">
        <v>25</v>
      </c>
      <c r="B16">
        <f>'Basic data'!B30</f>
        <v>0</v>
      </c>
      <c r="C16" t="s">
        <v>27</v>
      </c>
      <c r="D16">
        <v>12</v>
      </c>
      <c r="E16" s="10">
        <f t="shared" si="3"/>
        <v>-10.83236876304957</v>
      </c>
      <c r="F16" s="11">
        <f t="shared" si="4"/>
        <v>1.4710628802728977E-11</v>
      </c>
      <c r="G16" s="12">
        <f t="shared" si="0"/>
        <v>0.9996586488129636</v>
      </c>
      <c r="H16" s="12">
        <f t="shared" si="5"/>
        <v>0.9996586488129636</v>
      </c>
      <c r="I16" s="11">
        <f t="shared" si="1"/>
        <v>0.009809617675641662</v>
      </c>
      <c r="J16" s="11">
        <f>SUM(I$5:I16)</f>
        <v>0.024140393559817664</v>
      </c>
      <c r="K16" s="8">
        <f t="shared" si="2"/>
        <v>0.039124464719362026</v>
      </c>
      <c r="L16" s="8">
        <f t="shared" si="6"/>
        <v>0.6074479318840537</v>
      </c>
      <c r="M16" s="1">
        <f t="shared" si="7"/>
        <v>1994.1890710232412</v>
      </c>
    </row>
    <row r="17" spans="1:13" ht="13.5">
      <c r="A17" t="s">
        <v>26</v>
      </c>
      <c r="B17">
        <f>'Basic data'!B31</f>
        <v>-27.080921907623924</v>
      </c>
      <c r="C17" t="s">
        <v>27</v>
      </c>
      <c r="D17">
        <v>13</v>
      </c>
      <c r="E17" s="10">
        <f t="shared" si="3"/>
        <v>-11.735066159970367</v>
      </c>
      <c r="F17" s="11">
        <f t="shared" si="4"/>
        <v>1.8404916015323138E-12</v>
      </c>
      <c r="G17" s="12">
        <f t="shared" si="0"/>
        <v>0.9994261812156755</v>
      </c>
      <c r="H17" s="12">
        <f t="shared" si="5"/>
        <v>0.9994261812156755</v>
      </c>
      <c r="I17" s="11">
        <f t="shared" si="1"/>
        <v>0.016490181089439004</v>
      </c>
      <c r="J17" s="11">
        <f>SUM(I$5:I17)</f>
        <v>0.040630574649256665</v>
      </c>
      <c r="K17" s="8">
        <f t="shared" si="2"/>
        <v>0.03911536644334621</v>
      </c>
      <c r="L17" s="8">
        <f t="shared" si="6"/>
        <v>0.5683234671646916</v>
      </c>
      <c r="M17" s="1">
        <f t="shared" si="7"/>
        <v>1186.0199178891162</v>
      </c>
    </row>
    <row r="18" spans="1:13" ht="13.5">
      <c r="A18" t="s">
        <v>14</v>
      </c>
      <c r="B18">
        <f>'Basic data'!B32</f>
        <v>30</v>
      </c>
      <c r="D18">
        <v>14</v>
      </c>
      <c r="E18" s="10">
        <f t="shared" si="3"/>
        <v>-12.637763556891166</v>
      </c>
      <c r="F18" s="11">
        <f t="shared" si="4"/>
        <v>2.302695133387199E-13</v>
      </c>
      <c r="G18" s="12">
        <f t="shared" si="0"/>
        <v>0.9990355508579558</v>
      </c>
      <c r="H18" s="12">
        <f t="shared" si="5"/>
        <v>0.9990355508579558</v>
      </c>
      <c r="I18" s="11">
        <f t="shared" si="1"/>
        <v>0.027715964409539044</v>
      </c>
      <c r="J18" s="11">
        <f>SUM(I$5:I18)</f>
        <v>0.0683465390587957</v>
      </c>
      <c r="K18" s="8">
        <f t="shared" si="2"/>
        <v>0.039100078020976176</v>
      </c>
      <c r="L18" s="8">
        <f t="shared" si="6"/>
        <v>0.5292081007213454</v>
      </c>
      <c r="M18" s="1">
        <f t="shared" si="7"/>
        <v>705.3710533615608</v>
      </c>
    </row>
    <row r="19" spans="1:13" ht="13.5">
      <c r="A19" t="s">
        <v>23</v>
      </c>
      <c r="B19">
        <f>'Basic data'!B33</f>
        <v>1</v>
      </c>
      <c r="C19" t="s">
        <v>24</v>
      </c>
      <c r="D19">
        <v>15</v>
      </c>
      <c r="E19" s="10">
        <f t="shared" si="3"/>
        <v>-13.540460953811962</v>
      </c>
      <c r="F19" s="11">
        <f t="shared" si="4"/>
        <v>2.880972058177585E-14</v>
      </c>
      <c r="G19" s="12">
        <f t="shared" si="0"/>
        <v>0.9983794278881236</v>
      </c>
      <c r="H19" s="12">
        <f t="shared" si="5"/>
        <v>0.9983794278881236</v>
      </c>
      <c r="I19" s="11">
        <f t="shared" si="1"/>
        <v>0.04657137117739224</v>
      </c>
      <c r="J19" s="11">
        <f>SUM(I$5:I19)</f>
        <v>0.11491791023618794</v>
      </c>
      <c r="K19" s="8">
        <f t="shared" si="2"/>
        <v>0.03907439879535726</v>
      </c>
      <c r="L19" s="8">
        <f t="shared" si="6"/>
        <v>0.49010802270036924</v>
      </c>
      <c r="M19" s="1">
        <f t="shared" si="7"/>
        <v>419.51093351451146</v>
      </c>
    </row>
    <row r="20" spans="1:26" ht="13.5">
      <c r="A20" t="s">
        <v>22</v>
      </c>
      <c r="B20" s="1">
        <f>'Basic data'!B27</f>
        <v>2E-25</v>
      </c>
      <c r="C20" t="s">
        <v>17</v>
      </c>
      <c r="D20">
        <v>16</v>
      </c>
      <c r="E20" s="10">
        <f t="shared" si="3"/>
        <v>-14.44315835073276</v>
      </c>
      <c r="F20" s="11">
        <f t="shared" si="4"/>
        <v>3.604471942315218E-15</v>
      </c>
      <c r="G20" s="12">
        <f t="shared" si="0"/>
        <v>0.9972781549828789</v>
      </c>
      <c r="H20" s="12">
        <f t="shared" si="5"/>
        <v>0.9972781549828789</v>
      </c>
      <c r="I20" s="11">
        <f t="shared" si="1"/>
        <v>0.07821932368866608</v>
      </c>
      <c r="J20" s="11">
        <f>SUM(I$5:I20)</f>
        <v>0.19313723392485402</v>
      </c>
      <c r="K20" s="8">
        <f t="shared" si="2"/>
        <v>0.03903129736970681</v>
      </c>
      <c r="L20" s="8">
        <f t="shared" si="6"/>
        <v>0.451033623905012</v>
      </c>
      <c r="M20" s="1">
        <f t="shared" si="7"/>
        <v>249.49907215422792</v>
      </c>
      <c r="Y20">
        <v>0</v>
      </c>
      <c r="Z20" s="2">
        <v>1.0538552278916558</v>
      </c>
    </row>
    <row r="21" spans="4:26" ht="13.5">
      <c r="D21">
        <v>17</v>
      </c>
      <c r="E21" s="10">
        <f t="shared" si="3"/>
        <v>-15.345855747653559</v>
      </c>
      <c r="F21" s="11">
        <f t="shared" si="4"/>
        <v>4.509664696698299E-16</v>
      </c>
      <c r="G21" s="12">
        <f t="shared" si="0"/>
        <v>0.9954319273530241</v>
      </c>
      <c r="H21" s="12">
        <f t="shared" si="5"/>
        <v>0.9954319273530241</v>
      </c>
      <c r="I21" s="11">
        <f t="shared" si="1"/>
        <v>0.13127549539358904</v>
      </c>
      <c r="J21" s="11">
        <f>SUM(I$5:I21)</f>
        <v>0.32441272931844306</v>
      </c>
      <c r="K21" s="8">
        <f t="shared" si="2"/>
        <v>0.0389590400368123</v>
      </c>
      <c r="L21" s="8">
        <f t="shared" si="6"/>
        <v>0.4120023265353052</v>
      </c>
      <c r="M21" s="1">
        <f t="shared" si="7"/>
        <v>148.38656643422155</v>
      </c>
      <c r="Y21">
        <v>100</v>
      </c>
      <c r="Z21">
        <v>0</v>
      </c>
    </row>
    <row r="22" spans="4:13" ht="13.5">
      <c r="D22">
        <v>18</v>
      </c>
      <c r="E22" s="10">
        <f t="shared" si="3"/>
        <v>-16.248553144574355</v>
      </c>
      <c r="F22" s="11">
        <f t="shared" si="4"/>
        <v>5.642178938306309E-17</v>
      </c>
      <c r="G22" s="12">
        <f t="shared" si="0"/>
        <v>0.9923430183971417</v>
      </c>
      <c r="H22" s="12">
        <f t="shared" si="5"/>
        <v>0.9923430183971417</v>
      </c>
      <c r="I22" s="11">
        <f t="shared" si="1"/>
        <v>0.2200433598183379</v>
      </c>
      <c r="J22" s="11">
        <f>SUM(I$5:I22)</f>
        <v>0.5444560891367809</v>
      </c>
      <c r="K22" s="8">
        <f t="shared" si="2"/>
        <v>0.03883814686031725</v>
      </c>
      <c r="L22" s="8">
        <f t="shared" si="6"/>
        <v>0.37304328649849294</v>
      </c>
      <c r="M22" s="1">
        <f t="shared" si="7"/>
        <v>88.25112217060543</v>
      </c>
    </row>
    <row r="23" spans="4:13" ht="13.5">
      <c r="D23">
        <v>19</v>
      </c>
      <c r="E23" s="10">
        <f t="shared" si="3"/>
        <v>-17.151250541495152</v>
      </c>
      <c r="F23" s="11">
        <f t="shared" si="4"/>
        <v>7.05910202041725E-18</v>
      </c>
      <c r="G23" s="12">
        <f t="shared" si="0"/>
        <v>0.9871922782476499</v>
      </c>
      <c r="H23" s="12">
        <f t="shared" si="5"/>
        <v>0.9871922782476499</v>
      </c>
      <c r="I23" s="11">
        <f t="shared" si="1"/>
        <v>0.36806332732384855</v>
      </c>
      <c r="J23" s="11">
        <f>SUM(I$5:I23)</f>
        <v>0.9125194164606294</v>
      </c>
      <c r="K23" s="8">
        <f t="shared" si="2"/>
        <v>0.038636558096496035</v>
      </c>
      <c r="L23" s="8">
        <f t="shared" si="6"/>
        <v>0.33420513963817566</v>
      </c>
      <c r="M23" s="1">
        <f t="shared" si="7"/>
        <v>52.48629139096601</v>
      </c>
    </row>
    <row r="24" spans="4:13" ht="13.5">
      <c r="D24">
        <v>20</v>
      </c>
      <c r="E24" s="10">
        <f t="shared" si="3"/>
        <v>-18.053947938415952</v>
      </c>
      <c r="F24" s="11">
        <f t="shared" si="4"/>
        <v>8.831857670507875E-19</v>
      </c>
      <c r="G24" s="12">
        <f t="shared" si="0"/>
        <v>0.9786512506191604</v>
      </c>
      <c r="H24" s="12">
        <f t="shared" si="5"/>
        <v>0.9786512506191604</v>
      </c>
      <c r="I24" s="11">
        <f t="shared" si="1"/>
        <v>0.6135120580577075</v>
      </c>
      <c r="J24" s="11">
        <f>SUM(I$5:I24)</f>
        <v>1.5260314745183368</v>
      </c>
      <c r="K24" s="8">
        <f t="shared" si="2"/>
        <v>0.03830228085644541</v>
      </c>
      <c r="L24" s="8">
        <f t="shared" si="6"/>
        <v>0.29556858154167964</v>
      </c>
      <c r="M24" s="1">
        <f t="shared" si="7"/>
        <v>31.215589289072014</v>
      </c>
    </row>
    <row r="25" spans="4:13" ht="13.5">
      <c r="D25">
        <v>21</v>
      </c>
      <c r="E25" s="10">
        <f t="shared" si="3"/>
        <v>-18.95664533533675</v>
      </c>
      <c r="F25" s="11">
        <f t="shared" si="4"/>
        <v>1.104980629072971E-19</v>
      </c>
      <c r="G25" s="12">
        <f t="shared" si="0"/>
        <v>0.964618643131774</v>
      </c>
      <c r="H25" s="12">
        <f t="shared" si="5"/>
        <v>0.964618643131774</v>
      </c>
      <c r="I25" s="11">
        <f t="shared" si="1"/>
        <v>1.016775675327441</v>
      </c>
      <c r="J25" s="11">
        <f>SUM(I$5:I25)</f>
        <v>2.542807149845778</v>
      </c>
      <c r="K25" s="8">
        <f t="shared" si="2"/>
        <v>0.037753075127857125</v>
      </c>
      <c r="L25" s="8">
        <f t="shared" si="6"/>
        <v>0.25726630068523426</v>
      </c>
      <c r="M25" s="1">
        <f t="shared" si="7"/>
        <v>18.56509554858262</v>
      </c>
    </row>
    <row r="26" spans="4:13" ht="13.5">
      <c r="D26">
        <v>22</v>
      </c>
      <c r="E26" s="10">
        <f t="shared" si="3"/>
        <v>-19.859342732257545</v>
      </c>
      <c r="F26" s="11">
        <f t="shared" si="4"/>
        <v>1.3824749403556526E-20</v>
      </c>
      <c r="G26" s="12">
        <f t="shared" si="0"/>
        <v>0.9419098471506889</v>
      </c>
      <c r="H26" s="12">
        <f t="shared" si="5"/>
        <v>0.9419098471506889</v>
      </c>
      <c r="I26" s="11">
        <f t="shared" si="1"/>
        <v>1.6693722237169268</v>
      </c>
      <c r="J26" s="11">
        <f>SUM(I$5:I26)</f>
        <v>4.212179373562705</v>
      </c>
      <c r="K26" s="8">
        <f t="shared" si="2"/>
        <v>0.0368643022570015</v>
      </c>
      <c r="L26" s="8">
        <f t="shared" si="6"/>
        <v>0.21951322555737712</v>
      </c>
      <c r="M26" s="1">
        <f t="shared" si="7"/>
        <v>11.041366848347815</v>
      </c>
    </row>
    <row r="27" spans="4:13" ht="13.5">
      <c r="D27">
        <v>23</v>
      </c>
      <c r="E27" s="10">
        <f t="shared" si="3"/>
        <v>-20.76204012917834</v>
      </c>
      <c r="F27" s="11">
        <f t="shared" si="4"/>
        <v>1.729656530101172E-21</v>
      </c>
      <c r="G27" s="12">
        <f t="shared" si="0"/>
        <v>0.9060455091658957</v>
      </c>
      <c r="H27" s="12">
        <f t="shared" si="5"/>
        <v>0.9060455091658957</v>
      </c>
      <c r="I27" s="11">
        <f t="shared" si="1"/>
        <v>2.700027622560826</v>
      </c>
      <c r="J27" s="11">
        <f>SUM(I$5:I27)</f>
        <v>6.9122069961235315</v>
      </c>
      <c r="K27" s="8">
        <f t="shared" si="2"/>
        <v>0.03546065009249964</v>
      </c>
      <c r="L27" s="8">
        <f t="shared" si="6"/>
        <v>0.18264892330037563</v>
      </c>
      <c r="M27" s="1">
        <f t="shared" si="7"/>
        <v>6.566719872826187</v>
      </c>
    </row>
    <row r="28" spans="4:13" ht="13.5">
      <c r="D28">
        <v>24</v>
      </c>
      <c r="E28" s="10">
        <f t="shared" si="3"/>
        <v>-21.66473752609914</v>
      </c>
      <c r="F28" s="11">
        <f t="shared" si="4"/>
        <v>2.1640259977167934E-22</v>
      </c>
      <c r="G28" s="12">
        <f t="shared" si="0"/>
        <v>0.8515290902912365</v>
      </c>
      <c r="H28" s="12">
        <f t="shared" si="5"/>
        <v>0.8515290902912365</v>
      </c>
      <c r="I28" s="11">
        <f t="shared" si="1"/>
        <v>4.266699268992078</v>
      </c>
      <c r="J28" s="11">
        <f>SUM(I$5:I28)</f>
        <v>11.17890626511561</v>
      </c>
      <c r="K28" s="8">
        <f t="shared" si="2"/>
        <v>0.03332699606027545</v>
      </c>
      <c r="L28" s="8">
        <f t="shared" si="6"/>
        <v>0.14718827320787597</v>
      </c>
      <c r="M28" s="1">
        <f t="shared" si="7"/>
        <v>3.905477508395884</v>
      </c>
    </row>
    <row r="29" spans="4:13" ht="13.5">
      <c r="D29">
        <v>25</v>
      </c>
      <c r="E29" s="10">
        <f t="shared" si="3"/>
        <v>-22.56743492301994</v>
      </c>
      <c r="F29" s="11">
        <f t="shared" si="4"/>
        <v>2.707478876468194E-23</v>
      </c>
      <c r="G29" s="12">
        <f t="shared" si="0"/>
        <v>0.7732948655215864</v>
      </c>
      <c r="H29" s="12">
        <f t="shared" si="5"/>
        <v>0.7732948655215864</v>
      </c>
      <c r="I29" s="11">
        <f t="shared" si="1"/>
        <v>6.514963998356264</v>
      </c>
      <c r="J29" s="11">
        <f>SUM(I$5:I29)</f>
        <v>17.693870263471876</v>
      </c>
      <c r="K29" s="8">
        <f t="shared" si="2"/>
        <v>0.030265078704304574</v>
      </c>
      <c r="L29" s="8">
        <f t="shared" si="6"/>
        <v>0.11386127714760053</v>
      </c>
      <c r="M29" s="1">
        <f t="shared" si="7"/>
        <v>2.322735682955462</v>
      </c>
    </row>
    <row r="30" spans="4:13" ht="13.5">
      <c r="D30">
        <v>26</v>
      </c>
      <c r="E30" s="10">
        <f t="shared" si="3"/>
        <v>-23.470132319940735</v>
      </c>
      <c r="F30" s="11">
        <f t="shared" si="4"/>
        <v>3.387409335310981E-24</v>
      </c>
      <c r="G30" s="12">
        <f t="shared" si="0"/>
        <v>0.6698210558613241</v>
      </c>
      <c r="H30" s="12">
        <f t="shared" si="5"/>
        <v>0.6698210558613241</v>
      </c>
      <c r="I30" s="11">
        <f t="shared" si="1"/>
        <v>9.488554103672413</v>
      </c>
      <c r="J30" s="11">
        <f>SUM(I$5:I30)</f>
        <v>27.18242436714429</v>
      </c>
      <c r="K30" s="8">
        <f t="shared" si="2"/>
        <v>0.02621533890538611</v>
      </c>
      <c r="L30" s="8">
        <f t="shared" si="6"/>
        <v>0.08359619844329595</v>
      </c>
      <c r="M30" s="1">
        <f t="shared" si="7"/>
        <v>1.3814190559992605</v>
      </c>
    </row>
    <row r="31" spans="4:13" ht="13.5">
      <c r="D31">
        <v>27</v>
      </c>
      <c r="E31" s="10">
        <f t="shared" si="3"/>
        <v>-24.372829716861535</v>
      </c>
      <c r="F31" s="11">
        <f t="shared" si="4"/>
        <v>4.238091053888425E-25</v>
      </c>
      <c r="G31" s="12">
        <f t="shared" si="0"/>
        <v>0.5467979841523144</v>
      </c>
      <c r="H31" s="12">
        <f t="shared" si="5"/>
        <v>0.5467979841523144</v>
      </c>
      <c r="I31" s="11">
        <f t="shared" si="1"/>
        <v>13.023943299843072</v>
      </c>
      <c r="J31" s="11">
        <f>SUM(I$5:I31)</f>
        <v>40.20636766698736</v>
      </c>
      <c r="K31" s="8">
        <f t="shared" si="2"/>
        <v>0.02140048352003822</v>
      </c>
      <c r="L31" s="8">
        <f t="shared" si="6"/>
        <v>0.05738085953790984</v>
      </c>
      <c r="M31" s="1">
        <f t="shared" si="7"/>
        <v>0.8215823359848348</v>
      </c>
    </row>
    <row r="32" spans="4:13" ht="13.5">
      <c r="D32">
        <v>28</v>
      </c>
      <c r="E32" s="10">
        <f t="shared" si="3"/>
        <v>-25.27552711378233</v>
      </c>
      <c r="F32" s="11">
        <f t="shared" si="4"/>
        <v>5.302404877325089E-26</v>
      </c>
      <c r="G32" s="12">
        <f t="shared" si="0"/>
        <v>0.4177801103402932</v>
      </c>
      <c r="H32" s="12">
        <f t="shared" si="5"/>
        <v>0.4177801103402932</v>
      </c>
      <c r="I32" s="11">
        <f t="shared" si="1"/>
        <v>16.73160878771858</v>
      </c>
      <c r="J32" s="11">
        <f>SUM(I$5:I32)</f>
        <v>56.93797645470595</v>
      </c>
      <c r="K32" s="8">
        <f t="shared" si="2"/>
        <v>0.016351004622297032</v>
      </c>
      <c r="L32" s="8">
        <f t="shared" si="6"/>
        <v>0.03598037601787162</v>
      </c>
      <c r="M32" s="1">
        <f t="shared" si="7"/>
        <v>0.48862619338491453</v>
      </c>
    </row>
    <row r="33" spans="4:13" ht="13.5">
      <c r="D33">
        <v>29</v>
      </c>
      <c r="E33" s="10">
        <f t="shared" si="3"/>
        <v>-26.178224510703128</v>
      </c>
      <c r="F33" s="11">
        <f t="shared" si="4"/>
        <v>6.634000337790025E-27</v>
      </c>
      <c r="G33" s="12">
        <f t="shared" si="0"/>
        <v>0.2991125604933368</v>
      </c>
      <c r="H33" s="12">
        <f t="shared" si="5"/>
        <v>0.2991125604933368</v>
      </c>
      <c r="I33" s="11">
        <f t="shared" si="1"/>
        <v>20.14183069030051</v>
      </c>
      <c r="J33" s="11">
        <f>SUM(I$5:I33)</f>
        <v>77.07980714500646</v>
      </c>
      <c r="K33" s="8">
        <f t="shared" si="2"/>
        <v>0.011706614887027459</v>
      </c>
      <c r="L33" s="8">
        <f t="shared" si="6"/>
        <v>0.01962937139557459</v>
      </c>
      <c r="M33" s="1">
        <f t="shared" si="7"/>
        <v>0.29060454004970093</v>
      </c>
    </row>
    <row r="34" spans="4:13" ht="13.5">
      <c r="D34">
        <v>30</v>
      </c>
      <c r="E34" s="10">
        <f t="shared" si="3"/>
        <v>-27.080921907623924</v>
      </c>
      <c r="F34" s="11">
        <f t="shared" si="4"/>
        <v>8.299999999999987E-28</v>
      </c>
      <c r="G34" s="12">
        <f t="shared" si="0"/>
        <v>0.20243221531638833</v>
      </c>
      <c r="H34" s="12">
        <f t="shared" si="5"/>
        <v>0.20243221531638833</v>
      </c>
      <c r="I34" s="11">
        <f t="shared" si="1"/>
        <v>22.92019285499357</v>
      </c>
      <c r="J34" s="11">
        <f>SUM(I$5:I34)</f>
        <v>100.00000000000003</v>
      </c>
      <c r="K34" s="8">
        <f t="shared" si="2"/>
        <v>0.007922756508547124</v>
      </c>
      <c r="L34" s="8">
        <f t="shared" si="6"/>
        <v>0.007922756508547131</v>
      </c>
      <c r="M34" s="1">
        <f t="shared" si="7"/>
        <v>0.17283354810038193</v>
      </c>
    </row>
    <row r="35" spans="9:10" ht="13.5">
      <c r="I35" s="1"/>
      <c r="J35" s="1"/>
    </row>
    <row r="36" spans="8:11" ht="13.5">
      <c r="H36" s="9">
        <f>SUM(H5:H34)/30</f>
        <v>0.8840079881047122</v>
      </c>
      <c r="I36" s="1"/>
      <c r="J36" s="1"/>
      <c r="K36" s="8">
        <f>SUM(K5:K34)</f>
        <v>1.0379444838487502</v>
      </c>
    </row>
    <row r="37" spans="9:10" ht="13.5">
      <c r="I37" s="1"/>
      <c r="J37" s="1"/>
    </row>
    <row r="38" spans="9:10" ht="13.5">
      <c r="I38" s="1"/>
      <c r="J38" s="1"/>
    </row>
    <row r="39" spans="9:10" ht="13.5">
      <c r="I39" s="1"/>
      <c r="J39" s="1"/>
    </row>
    <row r="40" spans="9:10" ht="13.5">
      <c r="I40" s="1"/>
      <c r="J40" s="1"/>
    </row>
    <row r="41" spans="9:10" ht="13.5">
      <c r="I41" s="1"/>
      <c r="J41" s="1"/>
    </row>
    <row r="42" spans="9:10" ht="13.5">
      <c r="I42" s="1"/>
      <c r="J42" s="1"/>
    </row>
    <row r="43" spans="9:10" ht="13.5">
      <c r="I43" s="1"/>
      <c r="J43" s="1"/>
    </row>
    <row r="44" spans="9:10" ht="13.5">
      <c r="I44" s="1"/>
      <c r="J44" s="1"/>
    </row>
    <row r="45" spans="9:10" ht="13.5">
      <c r="I45" s="1"/>
      <c r="J45" s="1"/>
    </row>
    <row r="46" spans="9:10" ht="13.5">
      <c r="I46" s="1"/>
      <c r="J46" s="1"/>
    </row>
    <row r="47" spans="9:10" ht="13.5">
      <c r="I47" s="1"/>
      <c r="J47" s="1"/>
    </row>
    <row r="48" spans="9:10" ht="13.5">
      <c r="I48" s="1"/>
      <c r="J48" s="1"/>
    </row>
    <row r="49" spans="9:10" ht="13.5">
      <c r="I49" s="1"/>
      <c r="J49" s="1"/>
    </row>
    <row r="50" spans="9:10" ht="13.5">
      <c r="I50" s="1"/>
      <c r="J50" s="1"/>
    </row>
    <row r="51" spans="9:10" ht="13.5">
      <c r="I51" s="1"/>
      <c r="J51" s="1"/>
    </row>
    <row r="52" spans="9:10" ht="13.5">
      <c r="I52" s="1"/>
      <c r="J52" s="1"/>
    </row>
    <row r="53" spans="9:10" ht="13.5">
      <c r="I53" s="1"/>
      <c r="J53" s="1"/>
    </row>
    <row r="54" spans="9:10" ht="13.5">
      <c r="I54" s="1"/>
      <c r="J54" s="1"/>
    </row>
    <row r="55" spans="9:10" ht="13.5">
      <c r="I55" s="1"/>
      <c r="J55" s="1"/>
    </row>
    <row r="56" spans="9:10" ht="13.5">
      <c r="I56" s="1"/>
      <c r="J56" s="1"/>
    </row>
    <row r="57" spans="9:10" ht="13.5">
      <c r="I57" s="1"/>
      <c r="J57" s="1"/>
    </row>
    <row r="58" spans="9:10" ht="13.5">
      <c r="I58" s="1"/>
      <c r="J58" s="1"/>
    </row>
    <row r="59" spans="9:10" ht="13.5">
      <c r="I59" s="1"/>
      <c r="J59" s="1"/>
    </row>
    <row r="60" spans="9:10" ht="13.5">
      <c r="I60" s="1"/>
      <c r="J60" s="1"/>
    </row>
    <row r="61" spans="9:10" ht="13.5">
      <c r="I61" s="1"/>
      <c r="J61" s="1"/>
    </row>
    <row r="62" spans="9:10" ht="13.5">
      <c r="I62" s="1"/>
      <c r="J62" s="1"/>
    </row>
    <row r="63" spans="9:10" ht="13.5">
      <c r="I63" s="1"/>
      <c r="J63" s="1"/>
    </row>
    <row r="64" spans="9:10" ht="13.5">
      <c r="I64" s="1"/>
      <c r="J64" s="1"/>
    </row>
    <row r="65" spans="9:10" ht="13.5">
      <c r="I65" s="1"/>
      <c r="J65" s="1"/>
    </row>
    <row r="66" spans="9:10" ht="13.5">
      <c r="I66" s="1"/>
      <c r="J66" s="1"/>
    </row>
    <row r="67" spans="9:10" ht="13.5">
      <c r="I67" s="1"/>
      <c r="J67" s="1"/>
    </row>
    <row r="68" spans="9:10" ht="13.5">
      <c r="I68" s="1"/>
      <c r="J68" s="1"/>
    </row>
    <row r="69" spans="9:10" ht="13.5">
      <c r="I69" s="1"/>
      <c r="J69" s="1"/>
    </row>
    <row r="70" spans="9:10" ht="13.5">
      <c r="I70" s="1"/>
      <c r="J70" s="1"/>
    </row>
    <row r="71" spans="9:10" ht="13.5">
      <c r="I71" s="1"/>
      <c r="J71" s="1"/>
    </row>
    <row r="72" spans="9:10" ht="13.5">
      <c r="I72" s="1"/>
      <c r="J72" s="1"/>
    </row>
    <row r="73" spans="9:10" ht="13.5">
      <c r="I73" s="1"/>
      <c r="J73" s="1"/>
    </row>
    <row r="74" spans="9:10" ht="13.5">
      <c r="I74" s="1"/>
      <c r="J74" s="1"/>
    </row>
    <row r="75" spans="9:10" ht="13.5">
      <c r="I75" s="1"/>
      <c r="J75" s="1"/>
    </row>
    <row r="76" spans="9:10" ht="13.5">
      <c r="I76" s="1"/>
      <c r="J76" s="1"/>
    </row>
    <row r="77" spans="9:10" ht="13.5">
      <c r="I77" s="1"/>
      <c r="J77" s="1"/>
    </row>
    <row r="78" spans="9:10" ht="13.5">
      <c r="I78" s="1"/>
      <c r="J78" s="1"/>
    </row>
    <row r="79" spans="9:10" ht="13.5">
      <c r="I79" s="1"/>
      <c r="J79" s="1"/>
    </row>
    <row r="80" spans="9:10" ht="13.5">
      <c r="I80" s="1"/>
      <c r="J80" s="1"/>
    </row>
    <row r="81" spans="9:10" ht="13.5">
      <c r="I81" s="1"/>
      <c r="J81" s="1"/>
    </row>
    <row r="82" spans="9:10" ht="13.5">
      <c r="I82" s="1"/>
      <c r="J82" s="1"/>
    </row>
    <row r="83" spans="9:10" ht="13.5">
      <c r="I83" s="1"/>
      <c r="J83" s="1"/>
    </row>
    <row r="84" spans="9:10" ht="13.5">
      <c r="I84" s="1"/>
      <c r="J84" s="1"/>
    </row>
    <row r="85" spans="9:10" ht="13.5">
      <c r="I85" s="1"/>
      <c r="J85" s="1"/>
    </row>
    <row r="86" spans="9:10" ht="13.5">
      <c r="I86" s="1"/>
      <c r="J86" s="1"/>
    </row>
    <row r="87" spans="9:10" ht="13.5">
      <c r="I87" s="1"/>
      <c r="J87" s="1"/>
    </row>
    <row r="88" spans="9:10" ht="13.5">
      <c r="I88" s="1"/>
      <c r="J88" s="1"/>
    </row>
    <row r="89" spans="9:10" ht="13.5">
      <c r="I89" s="1"/>
      <c r="J89" s="1"/>
    </row>
    <row r="90" spans="9:10" ht="13.5">
      <c r="I90" s="1"/>
      <c r="J90" s="1"/>
    </row>
    <row r="91" spans="9:10" ht="13.5">
      <c r="I91" s="1"/>
      <c r="J91" s="1"/>
    </row>
    <row r="92" spans="9:10" ht="13.5">
      <c r="I92" s="1"/>
      <c r="J92" s="1"/>
    </row>
    <row r="93" spans="9:10" ht="13.5">
      <c r="I93" s="1"/>
      <c r="J93" s="1"/>
    </row>
    <row r="94" spans="9:10" ht="13.5">
      <c r="I94" s="1"/>
      <c r="J94" s="1"/>
    </row>
    <row r="95" spans="9:10" ht="13.5">
      <c r="I95" s="1"/>
      <c r="J95" s="1"/>
    </row>
    <row r="96" spans="9:10" ht="13.5">
      <c r="I96" s="1"/>
      <c r="J96" s="1"/>
    </row>
    <row r="97" spans="9:10" ht="13.5">
      <c r="I97" s="1"/>
      <c r="J97" s="1"/>
    </row>
    <row r="98" spans="9:10" ht="13.5">
      <c r="I98" s="1"/>
      <c r="J98" s="1"/>
    </row>
    <row r="99" spans="9:10" ht="13.5">
      <c r="I99" s="1"/>
      <c r="J99" s="1"/>
    </row>
    <row r="100" spans="9:10" ht="13.5">
      <c r="I100" s="1"/>
      <c r="J100" s="1"/>
    </row>
    <row r="101" spans="9:10" ht="13.5">
      <c r="I101" s="1"/>
      <c r="J101" s="1"/>
    </row>
    <row r="102" spans="9:10" ht="13.5">
      <c r="I102" s="1"/>
      <c r="J102" s="1"/>
    </row>
    <row r="103" spans="9:10" ht="13.5">
      <c r="I103" s="1"/>
      <c r="J103" s="1"/>
    </row>
    <row r="104" spans="9:10" ht="13.5">
      <c r="I104" s="1"/>
      <c r="J104" s="1"/>
    </row>
    <row r="105" spans="9:10" ht="13.5">
      <c r="I105" s="1"/>
      <c r="J105" s="1"/>
    </row>
    <row r="106" spans="9:10" ht="13.5">
      <c r="I106" s="1"/>
      <c r="J106" s="1"/>
    </row>
    <row r="107" spans="9:10" ht="13.5">
      <c r="I107" s="1"/>
      <c r="J107" s="1"/>
    </row>
    <row r="108" spans="9:10" ht="13.5">
      <c r="I108" s="1"/>
      <c r="J108" s="1"/>
    </row>
    <row r="109" spans="9:10" ht="13.5">
      <c r="I109" s="1"/>
      <c r="J109" s="1"/>
    </row>
    <row r="110" spans="9:10" ht="13.5">
      <c r="I110" s="1"/>
      <c r="J110" s="1"/>
    </row>
    <row r="111" spans="9:10" ht="13.5">
      <c r="I111" s="1"/>
      <c r="J111" s="1"/>
    </row>
    <row r="112" spans="9:10" ht="13.5">
      <c r="I112" s="1"/>
      <c r="J112" s="1"/>
    </row>
    <row r="113" spans="9:10" ht="13.5">
      <c r="I113" s="1"/>
      <c r="J113" s="1"/>
    </row>
    <row r="114" spans="9:10" ht="13.5">
      <c r="I114" s="1"/>
      <c r="J114" s="1"/>
    </row>
    <row r="115" spans="9:10" ht="13.5">
      <c r="I115" s="1"/>
      <c r="J115" s="1"/>
    </row>
    <row r="116" spans="9:10" ht="13.5">
      <c r="I116" s="1"/>
      <c r="J116" s="1"/>
    </row>
    <row r="117" spans="9:10" ht="13.5">
      <c r="I117" s="1"/>
      <c r="J117" s="1"/>
    </row>
    <row r="118" spans="9:10" ht="13.5">
      <c r="I118" s="1"/>
      <c r="J118" s="1"/>
    </row>
    <row r="119" spans="9:10" ht="13.5">
      <c r="I119" s="1"/>
      <c r="J119" s="1"/>
    </row>
    <row r="120" spans="9:10" ht="13.5">
      <c r="I120" s="1"/>
      <c r="J120" s="1"/>
    </row>
    <row r="121" spans="9:10" ht="13.5">
      <c r="I121" s="1"/>
      <c r="J121" s="1"/>
    </row>
    <row r="122" spans="9:10" ht="13.5">
      <c r="I122" s="1"/>
      <c r="J122" s="1"/>
    </row>
    <row r="123" spans="9:10" ht="13.5">
      <c r="I123" s="1"/>
      <c r="J123" s="1"/>
    </row>
    <row r="124" spans="9:10" ht="13.5">
      <c r="I124" s="1"/>
      <c r="J124" s="1"/>
    </row>
    <row r="125" spans="9:10" ht="13.5">
      <c r="I125" s="1"/>
      <c r="J125" s="1"/>
    </row>
    <row r="126" spans="9:10" ht="13.5">
      <c r="I126" s="1"/>
      <c r="J126" s="1"/>
    </row>
    <row r="127" spans="9:10" ht="13.5">
      <c r="I127" s="1"/>
      <c r="J127" s="1"/>
    </row>
    <row r="128" spans="9:10" ht="13.5">
      <c r="I128" s="1"/>
      <c r="J128" s="1"/>
    </row>
    <row r="129" spans="9:10" ht="13.5">
      <c r="I129" s="1"/>
      <c r="J129" s="1"/>
    </row>
    <row r="130" spans="9:10" ht="13.5">
      <c r="I130" s="1"/>
      <c r="J130" s="1"/>
    </row>
    <row r="131" spans="9:10" ht="13.5">
      <c r="I131" s="1"/>
      <c r="J131" s="1"/>
    </row>
    <row r="132" spans="9:10" ht="13.5">
      <c r="I132" s="1"/>
      <c r="J132" s="1"/>
    </row>
    <row r="133" spans="9:10" ht="13.5">
      <c r="I133" s="1"/>
      <c r="J133" s="1"/>
    </row>
    <row r="134" spans="9:10" ht="13.5">
      <c r="I134" s="1"/>
      <c r="J134" s="1"/>
    </row>
    <row r="135" spans="9:10" ht="13.5">
      <c r="I135" s="1"/>
      <c r="J135" s="1"/>
    </row>
    <row r="136" spans="9:10" ht="13.5">
      <c r="I136" s="1"/>
      <c r="J136" s="1"/>
    </row>
    <row r="137" spans="9:10" ht="13.5">
      <c r="I137" s="1"/>
      <c r="J137" s="1"/>
    </row>
    <row r="138" spans="9:10" ht="13.5">
      <c r="I138" s="1"/>
      <c r="J138" s="1"/>
    </row>
    <row r="139" spans="9:10" ht="13.5">
      <c r="I139" s="1"/>
      <c r="J139" s="1"/>
    </row>
    <row r="140" spans="9:10" ht="13.5">
      <c r="I140" s="1"/>
      <c r="J140" s="1"/>
    </row>
    <row r="141" spans="9:10" ht="13.5">
      <c r="I141" s="1"/>
      <c r="J141" s="1"/>
    </row>
    <row r="142" spans="9:10" ht="13.5">
      <c r="I142" s="1"/>
      <c r="J142" s="1"/>
    </row>
    <row r="143" spans="9:10" ht="13.5">
      <c r="I143" s="1"/>
      <c r="J143" s="1"/>
    </row>
    <row r="144" spans="9:10" ht="13.5">
      <c r="I144" s="1"/>
      <c r="J144" s="1"/>
    </row>
    <row r="145" spans="9:10" ht="13.5">
      <c r="I145" s="1"/>
      <c r="J145" s="1"/>
    </row>
    <row r="146" spans="9:10" ht="13.5">
      <c r="I146" s="1"/>
      <c r="J146" s="1"/>
    </row>
    <row r="147" spans="9:10" ht="13.5">
      <c r="I147" s="1"/>
      <c r="J147" s="1"/>
    </row>
    <row r="148" spans="9:10" ht="13.5">
      <c r="I148" s="1"/>
      <c r="J148" s="1"/>
    </row>
    <row r="149" spans="9:10" ht="13.5">
      <c r="I149" s="1"/>
      <c r="J149" s="1"/>
    </row>
    <row r="150" spans="9:10" ht="13.5">
      <c r="I150" s="1"/>
      <c r="J150" s="1"/>
    </row>
    <row r="151" spans="9:10" ht="13.5">
      <c r="I151" s="1"/>
      <c r="J151" s="1"/>
    </row>
    <row r="152" spans="9:10" ht="13.5">
      <c r="I152" s="1"/>
      <c r="J152" s="1"/>
    </row>
    <row r="153" spans="9:10" ht="13.5">
      <c r="I153" s="1"/>
      <c r="J153" s="1"/>
    </row>
    <row r="154" spans="9:10" ht="13.5">
      <c r="I154" s="1"/>
      <c r="J154" s="1"/>
    </row>
    <row r="155" spans="9:10" ht="13.5">
      <c r="I155" s="1"/>
      <c r="J155" s="1"/>
    </row>
    <row r="156" spans="9:10" ht="13.5">
      <c r="I156" s="1"/>
      <c r="J156" s="1"/>
    </row>
    <row r="157" spans="9:10" ht="13.5">
      <c r="I157" s="1"/>
      <c r="J157" s="1"/>
    </row>
    <row r="158" spans="9:10" ht="13.5">
      <c r="I158" s="1"/>
      <c r="J158" s="1"/>
    </row>
    <row r="159" spans="9:10" ht="13.5">
      <c r="I159" s="1"/>
      <c r="J159" s="1"/>
    </row>
    <row r="160" spans="9:10" ht="13.5">
      <c r="I160" s="1"/>
      <c r="J160" s="1"/>
    </row>
    <row r="161" spans="9:10" ht="13.5">
      <c r="I161" s="1"/>
      <c r="J161" s="1"/>
    </row>
    <row r="162" spans="9:10" ht="13.5">
      <c r="I162" s="1"/>
      <c r="J162" s="1"/>
    </row>
    <row r="163" spans="9:10" ht="13.5">
      <c r="I163" s="1"/>
      <c r="J163" s="1"/>
    </row>
    <row r="164" spans="9:10" ht="13.5">
      <c r="I164" s="1"/>
      <c r="J164" s="1"/>
    </row>
    <row r="165" spans="9:10" ht="13.5">
      <c r="I165" s="1"/>
      <c r="J165" s="1"/>
    </row>
    <row r="166" spans="9:10" ht="13.5">
      <c r="I166" s="1"/>
      <c r="J166" s="1"/>
    </row>
    <row r="167" spans="9:10" ht="13.5">
      <c r="I167" s="1"/>
      <c r="J167" s="1"/>
    </row>
    <row r="168" spans="9:10" ht="13.5">
      <c r="I168" s="1"/>
      <c r="J168" s="1"/>
    </row>
    <row r="169" spans="9:10" ht="13.5">
      <c r="I169" s="1"/>
      <c r="J169" s="1"/>
    </row>
    <row r="170" spans="9:10" ht="13.5">
      <c r="I170" s="1"/>
      <c r="J170" s="1"/>
    </row>
    <row r="171" spans="9:10" ht="13.5">
      <c r="I171" s="1"/>
      <c r="J171" s="1"/>
    </row>
    <row r="172" spans="9:10" ht="13.5">
      <c r="I172" s="1"/>
      <c r="J172" s="1"/>
    </row>
    <row r="173" spans="9:10" ht="13.5">
      <c r="I173" s="1"/>
      <c r="J173" s="1"/>
    </row>
    <row r="174" spans="9:10" ht="13.5">
      <c r="I174" s="1"/>
      <c r="J174" s="1"/>
    </row>
    <row r="175" spans="9:10" ht="13.5">
      <c r="I175" s="1"/>
      <c r="J175" s="1"/>
    </row>
    <row r="176" spans="9:10" ht="13.5">
      <c r="I176" s="1"/>
      <c r="J176" s="1"/>
    </row>
    <row r="177" spans="9:10" ht="13.5">
      <c r="I177" s="1"/>
      <c r="J177" s="1"/>
    </row>
    <row r="178" spans="9:10" ht="13.5">
      <c r="I178" s="1"/>
      <c r="J178" s="1"/>
    </row>
    <row r="179" spans="9:10" ht="13.5">
      <c r="I179" s="1"/>
      <c r="J179" s="1"/>
    </row>
    <row r="180" spans="9:10" ht="13.5">
      <c r="I180" s="1"/>
      <c r="J180" s="1"/>
    </row>
    <row r="181" spans="9:10" ht="13.5">
      <c r="I181" s="1"/>
      <c r="J181" s="1"/>
    </row>
    <row r="182" spans="9:10" ht="13.5">
      <c r="I182" s="1"/>
      <c r="J182" s="1"/>
    </row>
    <row r="183" spans="9:10" ht="13.5">
      <c r="I183" s="1"/>
      <c r="J183" s="1"/>
    </row>
    <row r="184" spans="9:10" ht="13.5">
      <c r="I184" s="1"/>
      <c r="J184" s="1"/>
    </row>
    <row r="185" spans="9:10" ht="13.5">
      <c r="I185" s="1"/>
      <c r="J185" s="1"/>
    </row>
    <row r="186" spans="9:10" ht="13.5">
      <c r="I186" s="1"/>
      <c r="J186" s="1"/>
    </row>
    <row r="187" spans="9:10" ht="13.5">
      <c r="I187" s="1"/>
      <c r="J187" s="1"/>
    </row>
    <row r="188" spans="9:10" ht="13.5">
      <c r="I188" s="1"/>
      <c r="J188" s="1"/>
    </row>
    <row r="189" spans="9:10" ht="13.5">
      <c r="I189" s="1"/>
      <c r="J189" s="1"/>
    </row>
    <row r="190" spans="9:10" ht="13.5">
      <c r="I190" s="1"/>
      <c r="J190" s="1"/>
    </row>
    <row r="191" spans="9:10" ht="13.5">
      <c r="I191" s="1"/>
      <c r="J191" s="1"/>
    </row>
    <row r="192" spans="9:10" ht="13.5">
      <c r="I192" s="1"/>
      <c r="J192" s="1"/>
    </row>
    <row r="193" spans="9:10" ht="13.5">
      <c r="I193" s="1"/>
      <c r="J193" s="1"/>
    </row>
    <row r="194" spans="9:10" ht="13.5">
      <c r="I194" s="1"/>
      <c r="J194" s="1"/>
    </row>
    <row r="195" spans="9:10" ht="13.5">
      <c r="I195" s="1"/>
      <c r="J195" s="1"/>
    </row>
    <row r="196" spans="9:10" ht="13.5">
      <c r="I196" s="1"/>
      <c r="J196" s="1"/>
    </row>
    <row r="197" spans="9:10" ht="13.5">
      <c r="I197" s="1"/>
      <c r="J197" s="1"/>
    </row>
    <row r="198" spans="9:10" ht="13.5">
      <c r="I198" s="1"/>
      <c r="J198" s="1"/>
    </row>
    <row r="199" spans="9:10" ht="13.5">
      <c r="I199" s="1"/>
      <c r="J199" s="1"/>
    </row>
    <row r="200" spans="9:10" ht="13.5">
      <c r="I200" s="1"/>
      <c r="J200" s="1"/>
    </row>
    <row r="201" spans="9:10" ht="13.5">
      <c r="I201" s="1"/>
      <c r="J201" s="1"/>
    </row>
    <row r="202" spans="9:10" ht="13.5">
      <c r="I202" s="1"/>
      <c r="J202" s="1"/>
    </row>
    <row r="203" spans="9:10" ht="13.5">
      <c r="I203" s="1"/>
      <c r="J203" s="1"/>
    </row>
    <row r="204" spans="9:10" ht="13.5">
      <c r="I204" s="1"/>
      <c r="J204" s="1"/>
    </row>
    <row r="205" spans="9:10" ht="13.5">
      <c r="I205" s="1"/>
      <c r="J205" s="1"/>
    </row>
    <row r="206" spans="9:10" ht="13.5">
      <c r="I206" s="1"/>
      <c r="J206" s="1"/>
    </row>
    <row r="207" spans="9:10" ht="13.5">
      <c r="I207" s="1"/>
      <c r="J207" s="1"/>
    </row>
    <row r="208" spans="9:10" ht="13.5">
      <c r="I208" s="1"/>
      <c r="J208" s="1"/>
    </row>
    <row r="209" spans="9:10" ht="13.5">
      <c r="I209" s="1"/>
      <c r="J209" s="1"/>
    </row>
    <row r="210" spans="9:10" ht="13.5">
      <c r="I210" s="1"/>
      <c r="J210" s="1"/>
    </row>
    <row r="211" spans="9:10" ht="13.5">
      <c r="I211" s="1"/>
      <c r="J211" s="1"/>
    </row>
    <row r="212" spans="9:10" ht="13.5">
      <c r="I212" s="1"/>
      <c r="J212" s="1"/>
    </row>
    <row r="213" spans="9:10" ht="13.5">
      <c r="I213" s="1"/>
      <c r="J213" s="1"/>
    </row>
    <row r="214" spans="9:10" ht="13.5">
      <c r="I214" s="1"/>
      <c r="J214" s="1"/>
    </row>
    <row r="215" spans="9:10" ht="13.5">
      <c r="I215" s="1"/>
      <c r="J215" s="1"/>
    </row>
    <row r="216" spans="9:10" ht="13.5">
      <c r="I216" s="1"/>
      <c r="J216" s="1"/>
    </row>
    <row r="217" spans="9:10" ht="13.5">
      <c r="I217" s="1"/>
      <c r="J217" s="1"/>
    </row>
    <row r="218" spans="9:10" ht="13.5">
      <c r="I218" s="1"/>
      <c r="J218" s="1"/>
    </row>
    <row r="219" spans="9:10" ht="13.5">
      <c r="I219" s="1"/>
      <c r="J219" s="1"/>
    </row>
    <row r="220" spans="9:10" ht="13.5">
      <c r="I220" s="1"/>
      <c r="J220" s="1"/>
    </row>
    <row r="221" spans="9:10" ht="13.5">
      <c r="I221" s="1"/>
      <c r="J221" s="1"/>
    </row>
    <row r="222" spans="9:10" ht="13.5">
      <c r="I222" s="1"/>
      <c r="J222" s="1"/>
    </row>
    <row r="223" spans="9:10" ht="13.5">
      <c r="I223" s="1"/>
      <c r="J223" s="1"/>
    </row>
    <row r="224" spans="9:10" ht="13.5">
      <c r="I224" s="1"/>
      <c r="J224" s="1"/>
    </row>
    <row r="225" spans="9:10" ht="13.5">
      <c r="I225" s="1"/>
      <c r="J225" s="1"/>
    </row>
    <row r="226" spans="9:10" ht="13.5">
      <c r="I226" s="1"/>
      <c r="J226" s="1"/>
    </row>
    <row r="227" spans="9:10" ht="13.5">
      <c r="I227" s="1"/>
      <c r="J227" s="1"/>
    </row>
    <row r="228" spans="9:10" ht="13.5">
      <c r="I228" s="1"/>
      <c r="J228" s="1"/>
    </row>
    <row r="229" spans="9:10" ht="13.5">
      <c r="I229" s="1"/>
      <c r="J229" s="1"/>
    </row>
    <row r="230" spans="9:10" ht="13.5">
      <c r="I230" s="1"/>
      <c r="J230" s="1"/>
    </row>
    <row r="231" spans="9:10" ht="13.5">
      <c r="I231" s="1"/>
      <c r="J231" s="1"/>
    </row>
    <row r="232" spans="9:10" ht="13.5">
      <c r="I232" s="1"/>
      <c r="J232" s="1"/>
    </row>
    <row r="233" spans="9:10" ht="13.5">
      <c r="I233" s="1"/>
      <c r="J233" s="1"/>
    </row>
    <row r="234" spans="9:10" ht="13.5">
      <c r="I234" s="1"/>
      <c r="J234" s="1"/>
    </row>
    <row r="235" spans="9:10" ht="13.5">
      <c r="I235" s="1"/>
      <c r="J235" s="1"/>
    </row>
    <row r="236" spans="9:10" ht="13.5">
      <c r="I236" s="1"/>
      <c r="J236" s="1"/>
    </row>
    <row r="237" spans="9:10" ht="13.5">
      <c r="I237" s="1"/>
      <c r="J237" s="1"/>
    </row>
    <row r="238" spans="9:10" ht="13.5">
      <c r="I238" s="1"/>
      <c r="J238" s="1"/>
    </row>
    <row r="239" spans="9:10" ht="13.5">
      <c r="I239" s="1"/>
      <c r="J239" s="1"/>
    </row>
    <row r="240" spans="9:10" ht="13.5">
      <c r="I240" s="1"/>
      <c r="J240" s="1"/>
    </row>
    <row r="241" spans="9:10" ht="13.5">
      <c r="I241" s="1"/>
      <c r="J241" s="1"/>
    </row>
    <row r="242" spans="9:10" ht="13.5">
      <c r="I242" s="1"/>
      <c r="J242" s="1"/>
    </row>
    <row r="243" spans="9:10" ht="13.5">
      <c r="I243" s="1"/>
      <c r="J243" s="1"/>
    </row>
    <row r="244" spans="9:10" ht="13.5">
      <c r="I244" s="1"/>
      <c r="J244" s="1"/>
    </row>
    <row r="245" spans="9:10" ht="13.5">
      <c r="I245" s="1"/>
      <c r="J245" s="1"/>
    </row>
    <row r="246" spans="9:10" ht="13.5">
      <c r="I246" s="1"/>
      <c r="J246" s="1"/>
    </row>
    <row r="247" spans="9:10" ht="13.5">
      <c r="I247" s="1"/>
      <c r="J247" s="1"/>
    </row>
    <row r="248" spans="9:10" ht="13.5">
      <c r="I248" s="1"/>
      <c r="J248" s="1"/>
    </row>
    <row r="249" spans="9:10" ht="13.5">
      <c r="I249" s="1"/>
      <c r="J249" s="1"/>
    </row>
    <row r="250" spans="9:10" ht="13.5">
      <c r="I250" s="1"/>
      <c r="J250" s="1"/>
    </row>
    <row r="251" spans="9:10" ht="13.5">
      <c r="I251" s="1"/>
      <c r="J251" s="1"/>
    </row>
    <row r="252" spans="9:10" ht="13.5">
      <c r="I252" s="1"/>
      <c r="J252" s="1"/>
    </row>
    <row r="253" spans="9:10" ht="13.5">
      <c r="I253" s="1"/>
      <c r="J253" s="1"/>
    </row>
    <row r="254" spans="9:10" ht="13.5">
      <c r="I254" s="1"/>
      <c r="J254" s="1"/>
    </row>
    <row r="255" spans="9:10" ht="13.5">
      <c r="I255" s="1"/>
      <c r="J255" s="1"/>
    </row>
    <row r="256" spans="9:10" ht="13.5">
      <c r="I256" s="1"/>
      <c r="J256" s="1"/>
    </row>
    <row r="257" spans="9:10" ht="13.5">
      <c r="I257" s="1"/>
      <c r="J257" s="1"/>
    </row>
    <row r="258" spans="9:10" ht="13.5">
      <c r="I258" s="1"/>
      <c r="J258" s="1"/>
    </row>
    <row r="259" spans="9:10" ht="13.5">
      <c r="I259" s="1"/>
      <c r="J259" s="1"/>
    </row>
    <row r="260" spans="9:10" ht="13.5">
      <c r="I260" s="1"/>
      <c r="J260" s="1"/>
    </row>
    <row r="261" spans="9:10" ht="13.5">
      <c r="I261" s="1"/>
      <c r="J261" s="1"/>
    </row>
    <row r="262" spans="9:10" ht="13.5">
      <c r="I262" s="1"/>
      <c r="J262" s="1"/>
    </row>
    <row r="263" spans="9:10" ht="13.5">
      <c r="I263" s="1"/>
      <c r="J263" s="1"/>
    </row>
    <row r="264" spans="9:10" ht="13.5">
      <c r="I264" s="1"/>
      <c r="J264" s="1"/>
    </row>
    <row r="265" spans="9:10" ht="13.5">
      <c r="I265" s="1"/>
      <c r="J265" s="1"/>
    </row>
    <row r="266" spans="9:10" ht="13.5">
      <c r="I266" s="1"/>
      <c r="J266" s="1"/>
    </row>
    <row r="267" spans="9:10" ht="13.5">
      <c r="I267" s="1"/>
      <c r="J267" s="1"/>
    </row>
    <row r="268" spans="9:10" ht="13.5">
      <c r="I268" s="1"/>
      <c r="J268" s="1"/>
    </row>
    <row r="269" spans="9:10" ht="13.5">
      <c r="I269" s="1"/>
      <c r="J269" s="1"/>
    </row>
    <row r="270" spans="9:10" ht="13.5">
      <c r="I270" s="1"/>
      <c r="J270" s="1"/>
    </row>
    <row r="271" spans="9:10" ht="13.5">
      <c r="I271" s="1"/>
      <c r="J271" s="1"/>
    </row>
    <row r="272" spans="9:10" ht="13.5">
      <c r="I272" s="1"/>
      <c r="J272" s="1"/>
    </row>
    <row r="273" spans="9:10" ht="13.5">
      <c r="I273" s="1"/>
      <c r="J273" s="1"/>
    </row>
    <row r="274" spans="9:10" ht="13.5">
      <c r="I274" s="1"/>
      <c r="J274" s="1"/>
    </row>
    <row r="275" spans="9:10" ht="13.5">
      <c r="I275" s="1"/>
      <c r="J275" s="1"/>
    </row>
    <row r="276" spans="9:10" ht="13.5">
      <c r="I276" s="1"/>
      <c r="J276" s="1"/>
    </row>
    <row r="277" spans="9:10" ht="13.5">
      <c r="I277" s="1"/>
      <c r="J277" s="1"/>
    </row>
    <row r="278" spans="9:10" ht="13.5">
      <c r="I278" s="1"/>
      <c r="J278" s="1"/>
    </row>
    <row r="279" spans="9:10" ht="13.5">
      <c r="I279" s="1"/>
      <c r="J279" s="1"/>
    </row>
    <row r="280" spans="9:10" ht="13.5">
      <c r="I280" s="1"/>
      <c r="J280" s="1"/>
    </row>
    <row r="281" spans="9:10" ht="13.5">
      <c r="I281" s="1"/>
      <c r="J281" s="1"/>
    </row>
    <row r="282" spans="9:10" ht="13.5">
      <c r="I282" s="1"/>
      <c r="J282" s="1"/>
    </row>
    <row r="283" spans="9:10" ht="13.5">
      <c r="I283" s="1"/>
      <c r="J283" s="1"/>
    </row>
    <row r="284" spans="9:10" ht="13.5">
      <c r="I284" s="1"/>
      <c r="J284" s="1"/>
    </row>
    <row r="285" spans="9:10" ht="13.5">
      <c r="I285" s="1"/>
      <c r="J285" s="1"/>
    </row>
    <row r="286" spans="9:10" ht="13.5">
      <c r="I286" s="1"/>
      <c r="J286" s="1"/>
    </row>
    <row r="287" spans="9:10" ht="13.5">
      <c r="I287" s="1"/>
      <c r="J287" s="1"/>
    </row>
    <row r="288" spans="9:10" ht="13.5">
      <c r="I288" s="1"/>
      <c r="J288" s="1"/>
    </row>
    <row r="289" spans="9:10" ht="13.5">
      <c r="I289" s="1"/>
      <c r="J289" s="1"/>
    </row>
    <row r="290" spans="9:10" ht="13.5">
      <c r="I290" s="1"/>
      <c r="J290" s="1"/>
    </row>
    <row r="291" spans="9:10" ht="13.5">
      <c r="I291" s="1"/>
      <c r="J291" s="1"/>
    </row>
    <row r="292" spans="9:10" ht="13.5">
      <c r="I292" s="1"/>
      <c r="J292" s="1"/>
    </row>
    <row r="293" spans="9:10" ht="13.5">
      <c r="I293" s="1"/>
      <c r="J293" s="1"/>
    </row>
    <row r="294" spans="9:10" ht="13.5">
      <c r="I294" s="1"/>
      <c r="J294" s="1"/>
    </row>
    <row r="295" spans="9:10" ht="13.5">
      <c r="I295" s="1"/>
      <c r="J295" s="1"/>
    </row>
    <row r="296" spans="9:10" ht="13.5">
      <c r="I296" s="1"/>
      <c r="J296" s="1"/>
    </row>
    <row r="297" spans="9:10" ht="13.5">
      <c r="I297" s="1"/>
      <c r="J297" s="1"/>
    </row>
    <row r="298" spans="9:10" ht="13.5">
      <c r="I298" s="1"/>
      <c r="J298" s="1"/>
    </row>
    <row r="299" spans="9:10" ht="13.5">
      <c r="I299" s="1"/>
      <c r="J299" s="1"/>
    </row>
    <row r="300" spans="9:10" ht="13.5">
      <c r="I300" s="1"/>
      <c r="J300" s="1"/>
    </row>
    <row r="301" spans="9:10" ht="13.5">
      <c r="I301" s="1"/>
      <c r="J301" s="1"/>
    </row>
    <row r="302" spans="9:10" ht="13.5">
      <c r="I302" s="1"/>
      <c r="J302" s="1"/>
    </row>
    <row r="303" spans="9:10" ht="13.5">
      <c r="I303" s="1"/>
      <c r="J303" s="1"/>
    </row>
    <row r="304" spans="9:10" ht="13.5">
      <c r="I304" s="1"/>
      <c r="J304" s="1"/>
    </row>
    <row r="305" spans="9:10" ht="13.5">
      <c r="I305" s="1"/>
      <c r="J305" s="1"/>
    </row>
    <row r="306" spans="9:10" ht="13.5">
      <c r="I306" s="1"/>
      <c r="J306" s="1"/>
    </row>
    <row r="307" spans="9:10" ht="13.5">
      <c r="I307" s="1"/>
      <c r="J307" s="1"/>
    </row>
    <row r="308" spans="9:10" ht="13.5">
      <c r="I308" s="1"/>
      <c r="J308" s="1"/>
    </row>
    <row r="309" spans="9:10" ht="13.5">
      <c r="I309" s="1"/>
      <c r="J309" s="1"/>
    </row>
    <row r="310" spans="9:10" ht="13.5">
      <c r="I310" s="1"/>
      <c r="J310" s="1"/>
    </row>
    <row r="311" spans="9:10" ht="13.5">
      <c r="I311" s="1"/>
      <c r="J311" s="1"/>
    </row>
    <row r="312" spans="9:10" ht="13.5">
      <c r="I312" s="1"/>
      <c r="J312" s="1"/>
    </row>
    <row r="313" spans="9:10" ht="13.5">
      <c r="I313" s="1"/>
      <c r="J313" s="1"/>
    </row>
    <row r="314" spans="9:10" ht="13.5">
      <c r="I314" s="1"/>
      <c r="J314" s="1"/>
    </row>
    <row r="315" spans="9:10" ht="13.5">
      <c r="I315" s="1"/>
      <c r="J315" s="1"/>
    </row>
    <row r="316" spans="9:10" ht="13.5">
      <c r="I316" s="1"/>
      <c r="J316" s="1"/>
    </row>
    <row r="317" spans="9:10" ht="13.5">
      <c r="I317" s="1"/>
      <c r="J317" s="1"/>
    </row>
    <row r="318" spans="9:10" ht="13.5">
      <c r="I318" s="1"/>
      <c r="J318" s="1"/>
    </row>
    <row r="319" spans="9:10" ht="13.5">
      <c r="I319" s="1"/>
      <c r="J319" s="1"/>
    </row>
    <row r="320" spans="9:10" ht="13.5">
      <c r="I320" s="1"/>
      <c r="J320" s="1"/>
    </row>
    <row r="321" spans="9:10" ht="13.5">
      <c r="I321" s="1"/>
      <c r="J321" s="1"/>
    </row>
    <row r="322" spans="9:10" ht="13.5">
      <c r="I322" s="1"/>
      <c r="J322" s="1"/>
    </row>
    <row r="323" spans="9:10" ht="13.5">
      <c r="I323" s="1"/>
      <c r="J323" s="1"/>
    </row>
    <row r="324" spans="9:10" ht="13.5">
      <c r="I324" s="1"/>
      <c r="J324" s="1"/>
    </row>
    <row r="325" spans="9:10" ht="13.5">
      <c r="I325" s="1"/>
      <c r="J325" s="1"/>
    </row>
    <row r="326" spans="9:10" ht="13.5">
      <c r="I326" s="1"/>
      <c r="J326" s="1"/>
    </row>
    <row r="327" spans="9:10" ht="13.5">
      <c r="I327" s="1"/>
      <c r="J327" s="1"/>
    </row>
    <row r="328" spans="9:10" ht="13.5">
      <c r="I328" s="1"/>
      <c r="J328" s="1"/>
    </row>
    <row r="329" spans="9:10" ht="13.5">
      <c r="I329" s="1"/>
      <c r="J329" s="1"/>
    </row>
    <row r="330" spans="9:10" ht="13.5">
      <c r="I330" s="1"/>
      <c r="J330" s="1"/>
    </row>
    <row r="331" spans="9:10" ht="13.5">
      <c r="I331" s="1"/>
      <c r="J331" s="1"/>
    </row>
    <row r="332" spans="9:10" ht="13.5">
      <c r="I332" s="1"/>
      <c r="J332" s="1"/>
    </row>
    <row r="333" spans="9:10" ht="13.5">
      <c r="I333" s="1"/>
      <c r="J333" s="1"/>
    </row>
    <row r="334" spans="9:10" ht="13.5">
      <c r="I334" s="1"/>
      <c r="J334" s="1"/>
    </row>
    <row r="335" spans="9:10" ht="13.5">
      <c r="I335" s="1"/>
      <c r="J335" s="1"/>
    </row>
    <row r="336" spans="9:10" ht="13.5">
      <c r="I336" s="1"/>
      <c r="J336" s="1"/>
    </row>
    <row r="337" spans="9:10" ht="13.5">
      <c r="I337" s="1"/>
      <c r="J337" s="1"/>
    </row>
    <row r="338" spans="9:10" ht="13.5">
      <c r="I338" s="1"/>
      <c r="J338" s="1"/>
    </row>
    <row r="339" spans="9:10" ht="13.5">
      <c r="I339" s="1"/>
      <c r="J339" s="1"/>
    </row>
    <row r="340" spans="9:10" ht="13.5">
      <c r="I340" s="1"/>
      <c r="J340" s="1"/>
    </row>
    <row r="341" spans="9:10" ht="13.5">
      <c r="I341" s="1"/>
      <c r="J341" s="1"/>
    </row>
    <row r="342" spans="9:10" ht="13.5">
      <c r="I342" s="1"/>
      <c r="J342" s="1"/>
    </row>
    <row r="343" spans="9:10" ht="13.5">
      <c r="I343" s="1"/>
      <c r="J343" s="1"/>
    </row>
    <row r="344" spans="9:10" ht="13.5">
      <c r="I344" s="1"/>
      <c r="J344" s="1"/>
    </row>
    <row r="345" spans="9:10" ht="13.5">
      <c r="I345" s="1"/>
      <c r="J345" s="1"/>
    </row>
    <row r="346" spans="9:10" ht="13.5">
      <c r="I346" s="1"/>
      <c r="J346" s="1"/>
    </row>
    <row r="347" spans="9:10" ht="13.5">
      <c r="I347" s="1"/>
      <c r="J347" s="1"/>
    </row>
    <row r="348" spans="9:10" ht="13.5">
      <c r="I348" s="1"/>
      <c r="J348" s="1"/>
    </row>
    <row r="349" spans="9:10" ht="13.5">
      <c r="I349" s="1"/>
      <c r="J349" s="1"/>
    </row>
    <row r="350" spans="9:10" ht="13.5">
      <c r="I350" s="1"/>
      <c r="J350" s="1"/>
    </row>
    <row r="351" spans="9:10" ht="13.5">
      <c r="I351" s="1"/>
      <c r="J351" s="1"/>
    </row>
    <row r="352" spans="9:10" ht="13.5">
      <c r="I352" s="1"/>
      <c r="J352" s="1"/>
    </row>
    <row r="353" spans="9:10" ht="13.5">
      <c r="I353" s="1"/>
      <c r="J353" s="1"/>
    </row>
    <row r="354" spans="9:10" ht="13.5">
      <c r="I354" s="1"/>
      <c r="J354" s="1"/>
    </row>
    <row r="355" spans="9:10" ht="13.5">
      <c r="I355" s="1"/>
      <c r="J355" s="1"/>
    </row>
    <row r="356" spans="9:10" ht="13.5">
      <c r="I356" s="1"/>
      <c r="J356" s="1"/>
    </row>
    <row r="357" spans="9:10" ht="13.5">
      <c r="I357" s="1"/>
      <c r="J357" s="1"/>
    </row>
    <row r="358" spans="9:10" ht="13.5">
      <c r="I358" s="1"/>
      <c r="J358" s="1"/>
    </row>
    <row r="359" spans="9:10" ht="13.5">
      <c r="I359" s="1"/>
      <c r="J359" s="1"/>
    </row>
    <row r="360" spans="9:10" ht="13.5">
      <c r="I360" s="1"/>
      <c r="J360" s="1"/>
    </row>
    <row r="361" spans="9:10" ht="13.5">
      <c r="I361" s="1"/>
      <c r="J361" s="1"/>
    </row>
    <row r="362" spans="9:10" ht="13.5">
      <c r="I362" s="1"/>
      <c r="J362" s="1"/>
    </row>
    <row r="363" spans="9:10" ht="13.5">
      <c r="I363" s="1"/>
      <c r="J363" s="1"/>
    </row>
    <row r="364" spans="9:10" ht="13.5">
      <c r="I364" s="1"/>
      <c r="J364" s="1"/>
    </row>
    <row r="365" spans="9:10" ht="13.5">
      <c r="I365" s="1"/>
      <c r="J365" s="1"/>
    </row>
    <row r="366" spans="9:10" ht="13.5">
      <c r="I366" s="1"/>
      <c r="J366" s="1"/>
    </row>
    <row r="367" spans="9:10" ht="13.5">
      <c r="I367" s="1"/>
      <c r="J367" s="1"/>
    </row>
    <row r="368" spans="9:10" ht="13.5">
      <c r="I368" s="1"/>
      <c r="J368" s="1"/>
    </row>
    <row r="369" spans="9:10" ht="13.5">
      <c r="I369" s="1"/>
      <c r="J369" s="1"/>
    </row>
    <row r="370" spans="9:10" ht="13.5">
      <c r="I370" s="1"/>
      <c r="J370" s="1"/>
    </row>
    <row r="371" spans="9:10" ht="13.5">
      <c r="I371" s="1"/>
      <c r="J371" s="1"/>
    </row>
    <row r="372" spans="9:10" ht="13.5">
      <c r="I372" s="1"/>
      <c r="J372" s="1"/>
    </row>
    <row r="373" spans="9:10" ht="13.5">
      <c r="I373" s="1"/>
      <c r="J373" s="1"/>
    </row>
    <row r="374" spans="9:10" ht="13.5">
      <c r="I374" s="1"/>
      <c r="J374" s="1"/>
    </row>
    <row r="375" spans="9:10" ht="13.5">
      <c r="I375" s="1"/>
      <c r="J375" s="1"/>
    </row>
    <row r="376" spans="9:10" ht="13.5">
      <c r="I376" s="1"/>
      <c r="J376" s="1"/>
    </row>
    <row r="377" spans="9:10" ht="13.5">
      <c r="I377" s="1"/>
      <c r="J377" s="1"/>
    </row>
    <row r="378" spans="9:10" ht="13.5">
      <c r="I378" s="1"/>
      <c r="J378" s="1"/>
    </row>
    <row r="379" spans="9:10" ht="13.5">
      <c r="I379" s="1"/>
      <c r="J379" s="1"/>
    </row>
    <row r="380" spans="9:10" ht="13.5">
      <c r="I380" s="1"/>
      <c r="J380" s="1"/>
    </row>
    <row r="381" spans="9:10" ht="13.5">
      <c r="I381" s="1"/>
      <c r="J381" s="1"/>
    </row>
    <row r="382" spans="9:10" ht="13.5">
      <c r="I382" s="1"/>
      <c r="J382" s="1"/>
    </row>
    <row r="383" spans="9:10" ht="13.5">
      <c r="I383" s="1"/>
      <c r="J383" s="1"/>
    </row>
    <row r="384" spans="9:10" ht="13.5">
      <c r="I384" s="1"/>
      <c r="J384" s="1"/>
    </row>
    <row r="385" spans="9:10" ht="13.5">
      <c r="I385" s="1"/>
      <c r="J385" s="1"/>
    </row>
    <row r="386" spans="9:10" ht="13.5">
      <c r="I386" s="1"/>
      <c r="J386" s="1"/>
    </row>
    <row r="387" spans="9:10" ht="13.5">
      <c r="I387" s="1"/>
      <c r="J387" s="1"/>
    </row>
    <row r="388" spans="9:10" ht="13.5">
      <c r="I388" s="1"/>
      <c r="J388" s="1"/>
    </row>
    <row r="389" spans="9:10" ht="13.5">
      <c r="I389" s="1"/>
      <c r="J389" s="1"/>
    </row>
    <row r="390" spans="9:10" ht="13.5">
      <c r="I390" s="1"/>
      <c r="J390" s="1"/>
    </row>
    <row r="391" spans="9:10" ht="13.5">
      <c r="I391" s="1"/>
      <c r="J391" s="1"/>
    </row>
    <row r="392" spans="9:10" ht="13.5">
      <c r="I392" s="1"/>
      <c r="J392" s="1"/>
    </row>
    <row r="393" spans="9:10" ht="13.5">
      <c r="I393" s="1"/>
      <c r="J393" s="1"/>
    </row>
    <row r="394" spans="9:10" ht="13.5">
      <c r="I394" s="1"/>
      <c r="J394" s="1"/>
    </row>
    <row r="395" spans="9:10" ht="13.5">
      <c r="I395" s="1"/>
      <c r="J395" s="1"/>
    </row>
    <row r="396" spans="9:10" ht="13.5">
      <c r="I396" s="1"/>
      <c r="J396" s="1"/>
    </row>
    <row r="397" spans="9:10" ht="13.5">
      <c r="I397" s="1"/>
      <c r="J397" s="1"/>
    </row>
    <row r="398" spans="9:10" ht="13.5">
      <c r="I398" s="1"/>
      <c r="J398" s="1"/>
    </row>
    <row r="399" spans="9:10" ht="13.5">
      <c r="I399" s="1"/>
      <c r="J399" s="1"/>
    </row>
    <row r="400" spans="9:10" ht="13.5">
      <c r="I400" s="1"/>
      <c r="J400" s="1"/>
    </row>
    <row r="401" spans="9:10" ht="13.5">
      <c r="I401" s="1"/>
      <c r="J401" s="1"/>
    </row>
    <row r="402" spans="9:10" ht="13.5">
      <c r="I402" s="1"/>
      <c r="J402" s="1"/>
    </row>
    <row r="403" spans="9:10" ht="13.5">
      <c r="I403" s="1"/>
      <c r="J403" s="1"/>
    </row>
    <row r="404" spans="9:10" ht="13.5">
      <c r="I404" s="1"/>
      <c r="J404" s="1"/>
    </row>
    <row r="405" spans="9:10" ht="13.5">
      <c r="I405" s="1"/>
      <c r="J405" s="1"/>
    </row>
    <row r="406" spans="9:10" ht="13.5">
      <c r="I406" s="1"/>
      <c r="J406" s="1"/>
    </row>
    <row r="407" spans="9:10" ht="13.5">
      <c r="I407" s="1"/>
      <c r="J407" s="1"/>
    </row>
    <row r="408" spans="9:10" ht="13.5">
      <c r="I408" s="1"/>
      <c r="J408" s="1"/>
    </row>
    <row r="409" spans="9:10" ht="13.5">
      <c r="I409" s="1"/>
      <c r="J409" s="1"/>
    </row>
    <row r="410" spans="9:10" ht="13.5">
      <c r="I410" s="1"/>
      <c r="J410" s="1"/>
    </row>
    <row r="411" spans="9:10" ht="13.5">
      <c r="I411" s="1"/>
      <c r="J411" s="1"/>
    </row>
    <row r="412" spans="9:10" ht="13.5">
      <c r="I412" s="1"/>
      <c r="J412" s="1"/>
    </row>
    <row r="413" spans="9:10" ht="13.5">
      <c r="I413" s="1"/>
      <c r="J413" s="1"/>
    </row>
    <row r="414" spans="9:10" ht="13.5">
      <c r="I414" s="1"/>
      <c r="J414" s="1"/>
    </row>
    <row r="415" spans="9:10" ht="13.5">
      <c r="I415" s="1"/>
      <c r="J415" s="1"/>
    </row>
    <row r="416" spans="9:10" ht="13.5">
      <c r="I416" s="1"/>
      <c r="J416" s="1"/>
    </row>
    <row r="417" spans="9:10" ht="13.5">
      <c r="I417" s="1"/>
      <c r="J417" s="1"/>
    </row>
    <row r="418" spans="9:10" ht="13.5">
      <c r="I418" s="1"/>
      <c r="J418" s="1"/>
    </row>
    <row r="419" spans="9:10" ht="13.5">
      <c r="I419" s="1"/>
      <c r="J419" s="1"/>
    </row>
    <row r="420" spans="9:10" ht="13.5">
      <c r="I420" s="1"/>
      <c r="J420" s="1"/>
    </row>
    <row r="421" spans="9:10" ht="13.5">
      <c r="I421" s="1"/>
      <c r="J421" s="1"/>
    </row>
    <row r="422" spans="9:10" ht="13.5">
      <c r="I422" s="1"/>
      <c r="J422" s="1"/>
    </row>
    <row r="423" spans="9:10" ht="13.5">
      <c r="I423" s="1"/>
      <c r="J423" s="1"/>
    </row>
    <row r="424" spans="9:10" ht="13.5">
      <c r="I424" s="1"/>
      <c r="J424" s="1"/>
    </row>
    <row r="425" spans="9:10" ht="13.5">
      <c r="I425" s="1"/>
      <c r="J425" s="1"/>
    </row>
    <row r="426" spans="9:10" ht="13.5">
      <c r="I426" s="1"/>
      <c r="J426" s="1"/>
    </row>
    <row r="427" spans="9:10" ht="13.5">
      <c r="I427" s="1"/>
      <c r="J427" s="1"/>
    </row>
    <row r="428" spans="9:10" ht="13.5">
      <c r="I428" s="1"/>
      <c r="J428" s="1"/>
    </row>
    <row r="429" spans="9:10" ht="13.5">
      <c r="I429" s="1"/>
      <c r="J429" s="1"/>
    </row>
    <row r="430" spans="9:10" ht="13.5">
      <c r="I430" s="1"/>
      <c r="J430" s="1"/>
    </row>
    <row r="431" spans="9:10" ht="13.5">
      <c r="I431" s="1"/>
      <c r="J431" s="1"/>
    </row>
    <row r="432" spans="9:10" ht="13.5">
      <c r="I432" s="1"/>
      <c r="J432" s="1"/>
    </row>
    <row r="433" spans="9:10" ht="13.5">
      <c r="I433" s="1"/>
      <c r="J433" s="1"/>
    </row>
    <row r="434" spans="9:10" ht="13.5">
      <c r="I434" s="1"/>
      <c r="J434" s="1"/>
    </row>
    <row r="435" spans="9:10" ht="13.5">
      <c r="I435" s="1"/>
      <c r="J435" s="1"/>
    </row>
    <row r="436" spans="9:10" ht="13.5">
      <c r="I436" s="1"/>
      <c r="J436" s="1"/>
    </row>
    <row r="437" spans="9:10" ht="13.5">
      <c r="I437" s="1"/>
      <c r="J437" s="1"/>
    </row>
    <row r="438" spans="9:10" ht="13.5">
      <c r="I438" s="1"/>
      <c r="J438" s="1"/>
    </row>
    <row r="439" spans="9:10" ht="13.5">
      <c r="I439" s="1"/>
      <c r="J439" s="1"/>
    </row>
    <row r="440" spans="9:10" ht="13.5">
      <c r="I440" s="1"/>
      <c r="J440" s="1"/>
    </row>
    <row r="441" spans="9:10" ht="13.5">
      <c r="I441" s="1"/>
      <c r="J441" s="1"/>
    </row>
    <row r="442" spans="9:10" ht="13.5">
      <c r="I442" s="1"/>
      <c r="J442" s="1"/>
    </row>
    <row r="443" spans="9:10" ht="13.5">
      <c r="I443" s="1"/>
      <c r="J443" s="1"/>
    </row>
    <row r="444" spans="9:10" ht="13.5">
      <c r="I444" s="1"/>
      <c r="J444" s="1"/>
    </row>
    <row r="445" spans="9:10" ht="13.5">
      <c r="I445" s="1"/>
      <c r="J445" s="1"/>
    </row>
    <row r="446" spans="9:10" ht="13.5">
      <c r="I446" s="1"/>
      <c r="J446" s="1"/>
    </row>
    <row r="447" spans="9:10" ht="13.5">
      <c r="I447" s="1"/>
      <c r="J447" s="1"/>
    </row>
    <row r="448" spans="9:10" ht="13.5">
      <c r="I448" s="1"/>
      <c r="J448" s="1"/>
    </row>
    <row r="449" spans="9:10" ht="13.5">
      <c r="I449" s="1"/>
      <c r="J449" s="1"/>
    </row>
    <row r="450" spans="9:10" ht="13.5">
      <c r="I450" s="1"/>
      <c r="J450" s="1"/>
    </row>
    <row r="451" spans="9:10" ht="13.5">
      <c r="I451" s="1"/>
      <c r="J451" s="1"/>
    </row>
    <row r="452" spans="9:10" ht="13.5">
      <c r="I452" s="1"/>
      <c r="J452" s="1"/>
    </row>
    <row r="453" spans="9:10" ht="13.5">
      <c r="I453" s="1"/>
      <c r="J453" s="1"/>
    </row>
    <row r="454" spans="9:10" ht="13.5">
      <c r="I454" s="1"/>
      <c r="J454" s="1"/>
    </row>
    <row r="455" spans="9:10" ht="13.5">
      <c r="I455" s="1"/>
      <c r="J455" s="1"/>
    </row>
    <row r="456" spans="9:10" ht="13.5">
      <c r="I456" s="1"/>
      <c r="J456" s="1"/>
    </row>
    <row r="457" spans="9:10" ht="13.5">
      <c r="I457" s="1"/>
      <c r="J457" s="1"/>
    </row>
    <row r="458" spans="9:10" ht="13.5">
      <c r="I458" s="1"/>
      <c r="J458" s="1"/>
    </row>
    <row r="459" spans="9:10" ht="13.5">
      <c r="I459" s="1"/>
      <c r="J459" s="1"/>
    </row>
    <row r="460" spans="9:10" ht="13.5">
      <c r="I460" s="1"/>
      <c r="J460" s="1"/>
    </row>
    <row r="461" spans="9:10" ht="13.5">
      <c r="I461" s="1"/>
      <c r="J461" s="1"/>
    </row>
    <row r="462" spans="9:10" ht="13.5">
      <c r="I462" s="1"/>
      <c r="J462" s="1"/>
    </row>
    <row r="463" spans="9:10" ht="13.5">
      <c r="I463" s="1"/>
      <c r="J463" s="1"/>
    </row>
    <row r="464" spans="9:10" ht="13.5">
      <c r="I464" s="1"/>
      <c r="J464" s="1"/>
    </row>
    <row r="465" spans="9:10" ht="13.5">
      <c r="I465" s="1"/>
      <c r="J465" s="1"/>
    </row>
    <row r="466" spans="9:10" ht="13.5">
      <c r="I466" s="1"/>
      <c r="J466" s="1"/>
    </row>
    <row r="467" spans="9:10" ht="13.5">
      <c r="I467" s="1"/>
      <c r="J467" s="1"/>
    </row>
    <row r="468" spans="9:10" ht="13.5">
      <c r="I468" s="1"/>
      <c r="J468" s="1"/>
    </row>
    <row r="469" spans="9:10" ht="13.5">
      <c r="I469" s="1"/>
      <c r="J469" s="1"/>
    </row>
    <row r="470" spans="9:10" ht="13.5">
      <c r="I470" s="1"/>
      <c r="J470" s="1"/>
    </row>
    <row r="471" spans="9:10" ht="13.5">
      <c r="I471" s="1"/>
      <c r="J471" s="1"/>
    </row>
    <row r="472" spans="9:10" ht="13.5">
      <c r="I472" s="1"/>
      <c r="J472" s="1"/>
    </row>
    <row r="473" spans="9:10" ht="13.5">
      <c r="I473" s="1"/>
      <c r="J473" s="1"/>
    </row>
    <row r="474" spans="9:10" ht="13.5">
      <c r="I474" s="1"/>
      <c r="J474" s="1"/>
    </row>
    <row r="475" spans="9:10" ht="13.5">
      <c r="I475" s="1"/>
      <c r="J475" s="1"/>
    </row>
    <row r="476" spans="9:10" ht="13.5">
      <c r="I476" s="1"/>
      <c r="J476" s="1"/>
    </row>
    <row r="477" spans="9:10" ht="13.5">
      <c r="I477" s="1"/>
      <c r="J477" s="1"/>
    </row>
    <row r="478" spans="9:10" ht="13.5">
      <c r="I478" s="1"/>
      <c r="J478" s="1"/>
    </row>
    <row r="479" spans="9:10" ht="13.5">
      <c r="I479" s="1"/>
      <c r="J479" s="1"/>
    </row>
    <row r="480" spans="9:10" ht="13.5">
      <c r="I480" s="1"/>
      <c r="J480" s="1"/>
    </row>
    <row r="481" spans="9:10" ht="13.5">
      <c r="I481" s="1"/>
      <c r="J481" s="1"/>
    </row>
    <row r="482" spans="9:10" ht="13.5">
      <c r="I482" s="1"/>
      <c r="J482" s="1"/>
    </row>
    <row r="483" spans="9:10" ht="13.5">
      <c r="I483" s="1"/>
      <c r="J483" s="1"/>
    </row>
    <row r="484" spans="9:10" ht="13.5">
      <c r="I484" s="1"/>
      <c r="J484" s="1"/>
    </row>
    <row r="485" spans="9:10" ht="13.5">
      <c r="I485" s="1"/>
      <c r="J485" s="1"/>
    </row>
    <row r="486" spans="9:10" ht="13.5">
      <c r="I486" s="1"/>
      <c r="J486" s="1"/>
    </row>
    <row r="487" spans="9:10" ht="13.5">
      <c r="I487" s="1"/>
      <c r="J487" s="1"/>
    </row>
    <row r="488" spans="9:10" ht="13.5">
      <c r="I488" s="1"/>
      <c r="J488" s="1"/>
    </row>
    <row r="489" spans="9:10" ht="13.5">
      <c r="I489" s="1"/>
      <c r="J489" s="1"/>
    </row>
    <row r="490" spans="9:10" ht="13.5">
      <c r="I490" s="1"/>
      <c r="J490" s="1"/>
    </row>
    <row r="491" spans="9:10" ht="13.5">
      <c r="I491" s="1"/>
      <c r="J491" s="1"/>
    </row>
    <row r="492" spans="9:10" ht="13.5">
      <c r="I492" s="1"/>
      <c r="J492" s="1"/>
    </row>
    <row r="493" spans="9:10" ht="13.5">
      <c r="I493" s="1"/>
      <c r="J493" s="1"/>
    </row>
    <row r="494" spans="9:10" ht="13.5">
      <c r="I494" s="1"/>
      <c r="J494" s="1"/>
    </row>
    <row r="495" spans="9:10" ht="13.5">
      <c r="I495" s="1"/>
      <c r="J495" s="1"/>
    </row>
    <row r="496" spans="9:10" ht="13.5">
      <c r="I496" s="1"/>
      <c r="J496" s="1"/>
    </row>
    <row r="497" spans="9:10" ht="13.5">
      <c r="I497" s="1"/>
      <c r="J497" s="1"/>
    </row>
    <row r="498" spans="9:10" ht="13.5">
      <c r="I498" s="1"/>
      <c r="J498" s="1"/>
    </row>
    <row r="499" spans="9:10" ht="13.5">
      <c r="I499" s="1"/>
      <c r="J499" s="1"/>
    </row>
    <row r="500" spans="9:10" ht="13.5">
      <c r="I500" s="1"/>
      <c r="J500" s="1"/>
    </row>
    <row r="501" spans="9:10" ht="13.5">
      <c r="I501" s="1"/>
      <c r="J501" s="1"/>
    </row>
    <row r="502" spans="9:10" ht="13.5">
      <c r="I502" s="1"/>
      <c r="J502" s="1"/>
    </row>
    <row r="503" spans="9:10" ht="13.5">
      <c r="I503" s="1"/>
      <c r="J503" s="1"/>
    </row>
    <row r="504" spans="9:10" ht="13.5">
      <c r="I504" s="1"/>
      <c r="J504" s="1"/>
    </row>
    <row r="505" ht="13.5">
      <c r="J505" s="1"/>
    </row>
    <row r="506" ht="13.5">
      <c r="I506" s="1"/>
    </row>
  </sheetData>
  <sheetProtection/>
  <printOptions/>
  <pageMargins left="0.787" right="0.787" top="0.984" bottom="0.984" header="0.512" footer="0.51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0"/>
  <sheetViews>
    <sheetView zoomScalePageLayoutView="0" workbookViewId="0" topLeftCell="A4">
      <selection activeCell="E12" sqref="E12"/>
    </sheetView>
  </sheetViews>
  <sheetFormatPr defaultColWidth="9.00390625" defaultRowHeight="13.5"/>
  <cols>
    <col min="1" max="1" width="13.625" style="0" customWidth="1"/>
    <col min="2" max="12" width="9.25390625" style="0" customWidth="1"/>
    <col min="14" max="15" width="9.50390625" style="0" bestFit="1" customWidth="1"/>
    <col min="16" max="16" width="10.50390625" style="0" bestFit="1" customWidth="1"/>
    <col min="19" max="20" width="9.875" style="0" bestFit="1" customWidth="1"/>
    <col min="21" max="23" width="11.00390625" style="0" bestFit="1" customWidth="1"/>
    <col min="24" max="27" width="9.875" style="0" bestFit="1" customWidth="1"/>
  </cols>
  <sheetData>
    <row r="1" ht="18.75">
      <c r="A1" s="6" t="s">
        <v>94</v>
      </c>
    </row>
    <row r="2" ht="13.5">
      <c r="R2" s="3"/>
    </row>
    <row r="3" spans="18:27" ht="13.5">
      <c r="R3" s="4"/>
      <c r="S3" s="1"/>
      <c r="T3" s="1"/>
      <c r="U3" s="1"/>
      <c r="V3" s="1"/>
      <c r="W3" s="1"/>
      <c r="X3" s="1"/>
      <c r="Y3" s="1"/>
      <c r="Z3" s="1"/>
      <c r="AA3" s="1"/>
    </row>
    <row r="4" spans="1:27" ht="13.5">
      <c r="A4" s="3" t="s">
        <v>98</v>
      </c>
      <c r="B4" s="4">
        <v>-0.0333333333333333</v>
      </c>
      <c r="C4">
        <v>-0.01</v>
      </c>
      <c r="D4">
        <v>-0.1</v>
      </c>
      <c r="E4">
        <v>-0.2</v>
      </c>
      <c r="F4" s="4">
        <v>-0.5</v>
      </c>
      <c r="G4">
        <v>-1</v>
      </c>
      <c r="H4">
        <v>-2</v>
      </c>
      <c r="I4">
        <v>-10</v>
      </c>
      <c r="J4">
        <v>-100</v>
      </c>
      <c r="K4">
        <v>-1000</v>
      </c>
      <c r="L4">
        <v>-10000</v>
      </c>
      <c r="M4">
        <v>-100000</v>
      </c>
      <c r="N4">
        <v>-166666.666666667</v>
      </c>
      <c r="O4" s="4">
        <v>-1000000</v>
      </c>
      <c r="P4">
        <v>-10000000</v>
      </c>
      <c r="S4" s="1"/>
      <c r="T4" s="1"/>
      <c r="U4" s="1"/>
      <c r="V4" s="1"/>
      <c r="W4" s="1"/>
      <c r="X4" s="1"/>
      <c r="Y4" s="1"/>
      <c r="Z4" s="1"/>
      <c r="AA4" s="1"/>
    </row>
    <row r="5" spans="19:27" ht="13.5">
      <c r="S5" s="1"/>
      <c r="T5" s="1"/>
      <c r="U5" s="1"/>
      <c r="V5" s="1"/>
      <c r="W5" s="1"/>
      <c r="X5" s="1"/>
      <c r="Y5" s="1"/>
      <c r="Z5" s="1"/>
      <c r="AA5" s="1"/>
    </row>
    <row r="6" spans="1:27" ht="13.5">
      <c r="A6" t="s">
        <v>31</v>
      </c>
      <c r="S6" s="1"/>
      <c r="T6" s="1"/>
      <c r="U6" s="1"/>
      <c r="V6" s="1"/>
      <c r="W6" s="1"/>
      <c r="X6" s="1"/>
      <c r="Y6" s="1"/>
      <c r="Z6" s="1"/>
      <c r="AA6" s="1"/>
    </row>
    <row r="7" spans="1:27" ht="13.5">
      <c r="A7" t="s">
        <v>100</v>
      </c>
      <c r="B7" s="1">
        <v>0.9909422868193917</v>
      </c>
      <c r="C7">
        <v>0.9969464262114942</v>
      </c>
      <c r="D7">
        <v>0.9785988710200512</v>
      </c>
      <c r="E7">
        <v>0.9662448276188145</v>
      </c>
      <c r="F7" s="1">
        <v>0.9443603585379935</v>
      </c>
      <c r="G7">
        <v>0.9240337836295018</v>
      </c>
      <c r="H7">
        <v>0.9009240299247561</v>
      </c>
      <c r="I7">
        <v>0.8383531092073324</v>
      </c>
      <c r="J7">
        <v>0.7304583295047602</v>
      </c>
      <c r="K7">
        <v>0.6011837572044274</v>
      </c>
      <c r="L7">
        <v>0.4471311052847264</v>
      </c>
      <c r="M7">
        <v>0.26631251318724247</v>
      </c>
      <c r="N7">
        <v>0.224127746536922</v>
      </c>
      <c r="O7" s="1">
        <v>0.09148822972212808</v>
      </c>
      <c r="P7">
        <v>0.013912310237740044</v>
      </c>
      <c r="R7" s="4"/>
      <c r="S7" s="1"/>
      <c r="T7" s="1"/>
      <c r="U7" s="1"/>
      <c r="V7" s="1"/>
      <c r="W7" s="1"/>
      <c r="X7" s="1"/>
      <c r="Y7" s="1"/>
      <c r="Z7" s="1"/>
      <c r="AA7" s="1"/>
    </row>
    <row r="8" spans="1:27" ht="13.5">
      <c r="A8" t="s">
        <v>33</v>
      </c>
      <c r="B8" s="2">
        <v>1.1551294431923183</v>
      </c>
      <c r="C8">
        <v>1.1676969078316755</v>
      </c>
      <c r="D8">
        <v>1.1296659847567037</v>
      </c>
      <c r="E8">
        <v>1.1046709104748278</v>
      </c>
      <c r="F8" s="2">
        <v>1.061554607782146</v>
      </c>
      <c r="G8">
        <v>1.0227825875238528</v>
      </c>
      <c r="H8">
        <v>0.9801210299060161</v>
      </c>
      <c r="I8">
        <v>0.8716233259271869</v>
      </c>
      <c r="J8">
        <v>0.7055223533320266</v>
      </c>
      <c r="K8">
        <v>0.5351344743949283</v>
      </c>
      <c r="L8">
        <v>0.3639977391351235</v>
      </c>
      <c r="M8">
        <v>0.19703631108413028</v>
      </c>
      <c r="N8">
        <v>0.16237214092732158</v>
      </c>
      <c r="O8" s="2">
        <v>0.06220692755522533</v>
      </c>
      <c r="P8">
        <v>0.009131421116240377</v>
      </c>
      <c r="S8" s="1"/>
      <c r="T8" s="1"/>
      <c r="U8" s="1"/>
      <c r="V8" s="1"/>
      <c r="W8" s="1"/>
      <c r="X8" s="1"/>
      <c r="Y8" s="1"/>
      <c r="Z8" s="1"/>
      <c r="AA8" s="1"/>
    </row>
    <row r="9" spans="1:27" ht="13.5">
      <c r="A9" t="s">
        <v>39</v>
      </c>
      <c r="B9">
        <v>0.010558466746326989</v>
      </c>
      <c r="C9">
        <v>0.0035765699910514925</v>
      </c>
      <c r="D9">
        <v>0.024704838887499303</v>
      </c>
      <c r="E9">
        <v>0.038591002965005616</v>
      </c>
      <c r="F9">
        <v>0.06254446963527771</v>
      </c>
      <c r="G9">
        <v>0.08408450504767262</v>
      </c>
      <c r="H9">
        <v>0.10778538323280817</v>
      </c>
      <c r="I9">
        <v>0.16806188112275378</v>
      </c>
      <c r="J9">
        <v>0.26034020834258687</v>
      </c>
      <c r="K9">
        <v>0.35500014415059633</v>
      </c>
      <c r="L9">
        <v>0.45007610818385285</v>
      </c>
      <c r="M9">
        <v>0.5428324571009959</v>
      </c>
      <c r="N9">
        <v>0.5620903294102052</v>
      </c>
      <c r="O9">
        <v>0.6177376701724042</v>
      </c>
      <c r="P9">
        <v>0.6472240626386786</v>
      </c>
      <c r="S9" s="1"/>
      <c r="T9" s="1"/>
      <c r="U9" s="1"/>
      <c r="V9" s="1"/>
      <c r="W9" s="1"/>
      <c r="X9" s="1"/>
      <c r="Y9" s="1"/>
      <c r="Z9" s="1"/>
      <c r="AA9" s="1"/>
    </row>
    <row r="10" spans="1:27" ht="13.5">
      <c r="A10" t="s">
        <v>101</v>
      </c>
      <c r="B10">
        <v>-0.31675400238981</v>
      </c>
      <c r="C10">
        <v>-0.35765699910514925</v>
      </c>
      <c r="D10">
        <v>-0.24704838887499303</v>
      </c>
      <c r="E10">
        <v>-0.19295501482502808</v>
      </c>
      <c r="F10">
        <v>-0.12508893927055542</v>
      </c>
      <c r="G10">
        <v>-0.08408450504767262</v>
      </c>
      <c r="H10">
        <v>-0.05389269161640409</v>
      </c>
      <c r="I10">
        <v>-0.016806188112275376</v>
      </c>
      <c r="J10">
        <v>-0.0026034020834258685</v>
      </c>
      <c r="K10">
        <v>-0.0003550001441505963</v>
      </c>
      <c r="L10">
        <v>-4.500761081838528E-05</v>
      </c>
      <c r="M10">
        <v>-5.428324571009959E-06</v>
      </c>
      <c r="N10">
        <v>-3.3725419764612244E-06</v>
      </c>
      <c r="O10">
        <v>-6.177376701724042E-07</v>
      </c>
      <c r="P10">
        <v>-6.472240626386786E-08</v>
      </c>
      <c r="S10" s="1"/>
      <c r="T10" s="1"/>
      <c r="U10" s="1"/>
      <c r="V10" s="1"/>
      <c r="W10" s="1"/>
      <c r="X10" s="1"/>
      <c r="Y10" s="1"/>
      <c r="Z10" s="1"/>
      <c r="AA10" s="1"/>
    </row>
    <row r="11" spans="1:27" ht="13.5">
      <c r="A11" t="s">
        <v>36</v>
      </c>
      <c r="B11" s="2">
        <v>-0.306195535643483</v>
      </c>
      <c r="C11">
        <v>-0.35408042911409776</v>
      </c>
      <c r="D11">
        <v>-0.22234354998749373</v>
      </c>
      <c r="E11">
        <v>-0.15436401186002247</v>
      </c>
      <c r="F11" s="2">
        <v>-0.06254446963527771</v>
      </c>
      <c r="G11">
        <v>0</v>
      </c>
      <c r="H11">
        <v>0.05389269161640409</v>
      </c>
      <c r="I11">
        <v>0.1512556930104784</v>
      </c>
      <c r="J11">
        <v>0.257736806259161</v>
      </c>
      <c r="K11">
        <v>0.35464514400644576</v>
      </c>
      <c r="L11">
        <v>0.45003110057303447</v>
      </c>
      <c r="M11">
        <v>0.542827028776425</v>
      </c>
      <c r="N11">
        <v>0.5620869568682287</v>
      </c>
      <c r="O11" s="2">
        <v>0.6177370524347341</v>
      </c>
      <c r="P11">
        <v>0.6472239979162724</v>
      </c>
      <c r="S11" s="1"/>
      <c r="T11" s="1"/>
      <c r="U11" s="1"/>
      <c r="V11" s="1"/>
      <c r="W11" s="1"/>
      <c r="X11" s="1"/>
      <c r="Y11" s="1"/>
      <c r="Z11" s="1"/>
      <c r="AA11" s="1"/>
    </row>
    <row r="12" spans="1:27" ht="13.5">
      <c r="A12" t="s">
        <v>43</v>
      </c>
      <c r="B12">
        <v>-0.35369547859583017</v>
      </c>
      <c r="C12">
        <v>-0.4134586222002447</v>
      </c>
      <c r="D12">
        <v>-0.25117394535092347</v>
      </c>
      <c r="E12">
        <v>-0.17052143352595814</v>
      </c>
      <c r="F12">
        <v>-0.06639436993261957</v>
      </c>
      <c r="G12">
        <v>0</v>
      </c>
      <c r="H12">
        <v>0.052821360411477294</v>
      </c>
      <c r="I12">
        <v>0.13183799020721473</v>
      </c>
      <c r="J12">
        <v>0.1818390780922439</v>
      </c>
      <c r="K12">
        <v>0.18978284273460302</v>
      </c>
      <c r="L12">
        <v>0.16381030314907594</v>
      </c>
      <c r="M12">
        <v>0.1069566353068658</v>
      </c>
      <c r="N12">
        <v>0.09126726257401736</v>
      </c>
      <c r="O12">
        <v>0.03842752406898594</v>
      </c>
      <c r="P12">
        <v>0.005910074881510167</v>
      </c>
      <c r="S12" s="1"/>
      <c r="T12" s="1"/>
      <c r="U12" s="1"/>
      <c r="V12" s="1"/>
      <c r="W12" s="1"/>
      <c r="X12" s="1"/>
      <c r="Y12" s="1"/>
      <c r="Z12" s="1"/>
      <c r="AA12" s="1"/>
    </row>
    <row r="13" spans="19:27" ht="13.5">
      <c r="S13" s="1"/>
      <c r="T13" s="1"/>
      <c r="U13" s="1"/>
      <c r="V13" s="1"/>
      <c r="W13" s="1"/>
      <c r="X13" s="1"/>
      <c r="Y13" s="1"/>
      <c r="Z13" s="1"/>
      <c r="AA13" s="1"/>
    </row>
    <row r="14" spans="1:27" ht="13.5">
      <c r="A14" t="s">
        <v>109</v>
      </c>
      <c r="S14" s="1"/>
      <c r="T14" s="1"/>
      <c r="U14" s="1"/>
      <c r="V14" s="1"/>
      <c r="W14" s="1"/>
      <c r="X14" s="1"/>
      <c r="Y14" s="1"/>
      <c r="Z14" s="1"/>
      <c r="AA14" s="1"/>
    </row>
    <row r="15" spans="1:27" ht="13.5">
      <c r="A15" t="s">
        <v>116</v>
      </c>
      <c r="B15">
        <v>0.010558529909201331</v>
      </c>
      <c r="C15">
        <v>0.003576570054099466</v>
      </c>
      <c r="D15">
        <v>0.024704887777254367</v>
      </c>
      <c r="E15">
        <v>0.038591025532716094</v>
      </c>
      <c r="F15">
        <v>0.06254457056072821</v>
      </c>
      <c r="G15">
        <v>0.08408455161810126</v>
      </c>
      <c r="H15">
        <v>0.10778540090897754</v>
      </c>
      <c r="I15">
        <v>0.16806190852008213</v>
      </c>
      <c r="J15">
        <v>0.2603402152392411</v>
      </c>
      <c r="K15">
        <v>0.3550001441506021</v>
      </c>
      <c r="L15">
        <v>0.4500761081837875</v>
      </c>
      <c r="M15">
        <v>0.5428324571011001</v>
      </c>
      <c r="N15">
        <v>0.5620903294105994</v>
      </c>
      <c r="O15">
        <v>0.6177376701729711</v>
      </c>
      <c r="P15">
        <v>0.6472240626388593</v>
      </c>
      <c r="S15" s="1"/>
      <c r="T15" s="1"/>
      <c r="U15" s="1"/>
      <c r="V15" s="1"/>
      <c r="W15" s="1"/>
      <c r="X15" s="1"/>
      <c r="Y15" s="1"/>
      <c r="Z15" s="1"/>
      <c r="AA15" s="1"/>
    </row>
    <row r="16" spans="1:27" ht="13.5">
      <c r="A16" t="s">
        <v>110</v>
      </c>
      <c r="B16">
        <v>0.003167558972760399</v>
      </c>
      <c r="C16">
        <v>0.0010729710162298398</v>
      </c>
      <c r="D16">
        <v>0.00741146633317631</v>
      </c>
      <c r="E16">
        <v>0.011577307659814828</v>
      </c>
      <c r="F16">
        <v>0.01876337116821846</v>
      </c>
      <c r="G16">
        <v>0.025225365485430376</v>
      </c>
      <c r="H16">
        <v>0.03233562027269326</v>
      </c>
      <c r="I16">
        <v>0.05041857255602464</v>
      </c>
      <c r="J16">
        <v>0.07810206457177234</v>
      </c>
      <c r="K16">
        <v>0.10650004324518063</v>
      </c>
      <c r="L16">
        <v>0.13502283245513624</v>
      </c>
      <c r="M16">
        <v>0.16284973713033002</v>
      </c>
      <c r="N16">
        <v>0.16862709882317983</v>
      </c>
      <c r="O16">
        <v>0.18532130105189132</v>
      </c>
      <c r="P16">
        <v>0.1941672187916578</v>
      </c>
      <c r="R16" s="4"/>
      <c r="S16" s="1"/>
      <c r="T16" s="1"/>
      <c r="U16" s="1"/>
      <c r="V16" s="1"/>
      <c r="W16" s="1"/>
      <c r="X16" s="1"/>
      <c r="Y16" s="1"/>
      <c r="Z16" s="1"/>
      <c r="AA16" s="1"/>
    </row>
    <row r="17" spans="1:27" ht="13.5">
      <c r="A17" t="s">
        <v>111</v>
      </c>
      <c r="B17">
        <v>0.0052792649546006655</v>
      </c>
      <c r="C17">
        <v>0.001788285027049733</v>
      </c>
      <c r="D17">
        <v>0.012352443888627183</v>
      </c>
      <c r="E17">
        <v>0.019295512766358047</v>
      </c>
      <c r="F17">
        <v>0.031272285280364104</v>
      </c>
      <c r="G17">
        <v>0.04204227580905063</v>
      </c>
      <c r="H17">
        <v>0.05389270045448877</v>
      </c>
      <c r="I17">
        <v>0.08403095426004106</v>
      </c>
      <c r="J17">
        <v>0.13017010761962056</v>
      </c>
      <c r="K17">
        <v>0.17750007207530105</v>
      </c>
      <c r="L17">
        <v>0.22503805409189376</v>
      </c>
      <c r="M17">
        <v>0.27141622855055003</v>
      </c>
      <c r="N17">
        <v>0.2810451647052997</v>
      </c>
      <c r="O17">
        <v>0.30886883508648555</v>
      </c>
      <c r="P17">
        <v>0.32361203131942967</v>
      </c>
      <c r="S17" s="1"/>
      <c r="T17" s="1"/>
      <c r="U17" s="1"/>
      <c r="V17" s="1"/>
      <c r="W17" s="1"/>
      <c r="X17" s="1"/>
      <c r="Y17" s="1"/>
      <c r="Z17" s="1"/>
      <c r="AA17" s="1"/>
    </row>
    <row r="18" spans="1:16" ht="13.5">
      <c r="A18" t="s">
        <v>112</v>
      </c>
      <c r="B18">
        <v>0.8451651672177424</v>
      </c>
      <c r="C18">
        <v>0.9446096468951961</v>
      </c>
      <c r="D18">
        <v>0.6746175859558465</v>
      </c>
      <c r="E18">
        <v>0.5407223076150943</v>
      </c>
      <c r="F18">
        <v>0.36917371003857385</v>
      </c>
      <c r="G18">
        <v>0.2619314188274604</v>
      </c>
      <c r="H18">
        <v>0.17955296071606971</v>
      </c>
      <c r="I18">
        <v>0.06872534222198455</v>
      </c>
      <c r="J18">
        <v>0.01579824541323589</v>
      </c>
      <c r="K18">
        <v>0.003496402867268177</v>
      </c>
      <c r="L18">
        <v>0.0007686973380414629</v>
      </c>
      <c r="M18">
        <v>0.00017536364728763855</v>
      </c>
      <c r="N18">
        <v>0.00012902894946982793</v>
      </c>
      <c r="O18">
        <v>5.3167034259264257E-05</v>
      </c>
      <c r="P18">
        <v>3.3236484217036765E-05</v>
      </c>
    </row>
    <row r="19" spans="1:16" ht="13.5">
      <c r="A19" t="s">
        <v>115</v>
      </c>
      <c r="B19">
        <v>1.0986063618130143E-27</v>
      </c>
      <c r="C19">
        <v>9.126917639166716E-28</v>
      </c>
      <c r="D19">
        <v>1.599491716794669E-27</v>
      </c>
      <c r="E19">
        <v>2.3127087717889252E-27</v>
      </c>
      <c r="F19">
        <v>4.368779734445796E-27</v>
      </c>
      <c r="G19">
        <v>7.74043616400919E-27</v>
      </c>
      <c r="H19">
        <v>1.4524141603714198E-26</v>
      </c>
      <c r="I19">
        <v>7.198078420870318E-26</v>
      </c>
      <c r="J19">
        <v>8.344429807506576E-25</v>
      </c>
      <c r="K19">
        <v>1.0304865147688794E-23</v>
      </c>
      <c r="L19">
        <v>1.286725172233657E-22</v>
      </c>
      <c r="M19">
        <v>1.5107020196297519E-21</v>
      </c>
      <c r="N19">
        <v>2.5192203556746816E-21</v>
      </c>
      <c r="O19">
        <v>1.1040973481323276E-20</v>
      </c>
      <c r="P19">
        <v>2.4157554233111797E-20</v>
      </c>
    </row>
    <row r="20" spans="1:16" ht="13.5">
      <c r="A20" t="s">
        <v>119</v>
      </c>
      <c r="B20">
        <v>1.1656879099386452</v>
      </c>
      <c r="C20">
        <v>1.171273477822727</v>
      </c>
      <c r="D20">
        <v>1.154370823644203</v>
      </c>
      <c r="E20">
        <v>1.1432619134398334</v>
      </c>
      <c r="F20">
        <v>1.1240990774174238</v>
      </c>
      <c r="G20">
        <v>1.1068670925715254</v>
      </c>
      <c r="H20">
        <v>1.0879064131388243</v>
      </c>
      <c r="I20">
        <v>1.0396852070499407</v>
      </c>
      <c r="J20">
        <v>0.9658625616746135</v>
      </c>
      <c r="K20">
        <v>0.8901346185455247</v>
      </c>
      <c r="L20">
        <v>0.8140738473189764</v>
      </c>
      <c r="M20">
        <v>0.7398687681851263</v>
      </c>
      <c r="N20">
        <v>0.7244624703375268</v>
      </c>
      <c r="O20">
        <v>0.6799445977276295</v>
      </c>
      <c r="P20">
        <v>0.6563554837549189</v>
      </c>
    </row>
    <row r="21" spans="1:16" ht="13.5">
      <c r="A21" t="s">
        <v>120</v>
      </c>
      <c r="B21">
        <v>1.1741347338660064</v>
      </c>
      <c r="C21">
        <v>1.1741347338660064</v>
      </c>
      <c r="D21">
        <v>1.1741347338660064</v>
      </c>
      <c r="E21">
        <v>1.1741347338660064</v>
      </c>
      <c r="F21">
        <v>1.1741347338660064</v>
      </c>
      <c r="G21">
        <v>1.1741347338660064</v>
      </c>
      <c r="H21">
        <v>1.1741347338660062</v>
      </c>
      <c r="I21">
        <v>1.1741347338660064</v>
      </c>
      <c r="J21">
        <v>1.1741347338660062</v>
      </c>
      <c r="K21">
        <v>1.1741347338660064</v>
      </c>
      <c r="L21">
        <v>1.1741347338660062</v>
      </c>
      <c r="M21">
        <v>1.1741347338660062</v>
      </c>
      <c r="N21">
        <v>1.1741347338660062</v>
      </c>
      <c r="O21">
        <v>1.1741347338660064</v>
      </c>
      <c r="P21">
        <v>1.1741347338660064</v>
      </c>
    </row>
    <row r="30" ht="18.75">
      <c r="A30" s="6"/>
    </row>
  </sheetData>
  <sheetProtection/>
  <printOptions/>
  <pageMargins left="0.787" right="0.787" top="0.984" bottom="0.984" header="0.512" footer="0.51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06"/>
  <sheetViews>
    <sheetView tabSelected="1" zoomScale="130" zoomScaleNormal="130" zoomScalePageLayoutView="0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2" max="2" width="13.875" style="0" bestFit="1" customWidth="1"/>
    <col min="3" max="3" width="11.00390625" style="0" customWidth="1"/>
    <col min="4" max="4" width="5.625" style="0" customWidth="1"/>
    <col min="5" max="5" width="9.125" style="0" bestFit="1" customWidth="1"/>
    <col min="6" max="6" width="9.125" style="0" customWidth="1"/>
    <col min="7" max="7" width="12.00390625" style="0" customWidth="1"/>
    <col min="8" max="8" width="11.625" style="0" bestFit="1" customWidth="1"/>
    <col min="11" max="11" width="6.875" style="0" customWidth="1"/>
    <col min="12" max="12" width="8.00390625" style="0" customWidth="1"/>
  </cols>
  <sheetData>
    <row r="1" ht="13.5">
      <c r="A1" s="3" t="s">
        <v>128</v>
      </c>
    </row>
    <row r="2" spans="1:13" ht="13.5">
      <c r="A2" s="3" t="s">
        <v>98</v>
      </c>
      <c r="B2" s="4">
        <v>-1</v>
      </c>
      <c r="M2" t="s">
        <v>95</v>
      </c>
    </row>
    <row r="3" spans="1:13" ht="13.5">
      <c r="A3" s="3" t="s">
        <v>108</v>
      </c>
      <c r="B3" s="3">
        <v>0.3</v>
      </c>
      <c r="C3" s="3" t="s">
        <v>24</v>
      </c>
      <c r="D3" t="s">
        <v>103</v>
      </c>
      <c r="E3" t="s">
        <v>0</v>
      </c>
      <c r="F3" t="s">
        <v>28</v>
      </c>
      <c r="G3" t="s">
        <v>29</v>
      </c>
      <c r="H3" t="s">
        <v>99</v>
      </c>
      <c r="I3" t="s">
        <v>1</v>
      </c>
      <c r="J3" t="s">
        <v>2</v>
      </c>
      <c r="K3" t="s">
        <v>3</v>
      </c>
      <c r="L3" t="s">
        <v>4</v>
      </c>
      <c r="M3" t="s">
        <v>96</v>
      </c>
    </row>
    <row r="4" spans="1:13" ht="13.5">
      <c r="A4" s="3" t="s">
        <v>123</v>
      </c>
      <c r="B4" s="3">
        <v>0.5</v>
      </c>
      <c r="C4" s="3" t="s">
        <v>24</v>
      </c>
      <c r="D4" t="s">
        <v>102</v>
      </c>
      <c r="E4" s="10">
        <v>0</v>
      </c>
      <c r="F4" s="1"/>
      <c r="I4" t="s">
        <v>8</v>
      </c>
      <c r="J4" t="s">
        <v>8</v>
      </c>
      <c r="K4" t="s">
        <v>9</v>
      </c>
      <c r="L4" t="s">
        <v>9</v>
      </c>
      <c r="M4" t="s">
        <v>105</v>
      </c>
    </row>
    <row r="5" spans="4:14" ht="13.5">
      <c r="D5">
        <v>1</v>
      </c>
      <c r="E5" s="10">
        <f aca="true" t="shared" si="0" ref="E5:E34">(LOG(B$23)-LOG(B$22))/B$31*D5</f>
        <v>-0.8509807572403852</v>
      </c>
      <c r="F5" s="11">
        <f>10^E5</f>
        <v>0.14093512427021992</v>
      </c>
      <c r="G5" s="12">
        <f aca="true" t="shared" si="1" ref="G5:G34">1/(1+((F5)/B$33)^(-1/4))</f>
        <v>0.999998908554099</v>
      </c>
      <c r="H5" s="12">
        <f>G5/((B$2+1)*G5-B$2)</f>
        <v>0.999998908554099</v>
      </c>
      <c r="I5" s="11">
        <f aca="true" t="shared" si="2" ref="I5:I34">(1-H5)/(1-B$11)/B$31*100</f>
        <v>4.789171480348303E-05</v>
      </c>
      <c r="J5" s="11">
        <f>I5</f>
        <v>4.789171480348303E-05</v>
      </c>
      <c r="K5" s="8">
        <f aca="true" t="shared" si="3" ref="K5:K34">B$12/B$31*H5</f>
        <v>0.03409271595980429</v>
      </c>
      <c r="L5" s="8">
        <f>B12</f>
        <v>1.0227825951059997</v>
      </c>
      <c r="M5" s="1">
        <f>LOG(K5/I5*100/0.2)</f>
        <v>5.551371216945709</v>
      </c>
      <c r="N5" s="1"/>
    </row>
    <row r="6" spans="1:13" ht="13.5">
      <c r="A6" s="3" t="s">
        <v>125</v>
      </c>
      <c r="D6">
        <v>2</v>
      </c>
      <c r="E6" s="10">
        <f t="shared" si="0"/>
        <v>-1.7019615144807705</v>
      </c>
      <c r="F6" s="11">
        <f aca="true" t="shared" si="4" ref="F6:F34">10^E6</f>
        <v>0.019862709253062334</v>
      </c>
      <c r="G6" s="12">
        <f t="shared" si="1"/>
        <v>0.9999982186588358</v>
      </c>
      <c r="H6" s="12">
        <f aca="true" t="shared" si="5" ref="H6:H34">G6/((B$2+1)*G6-B$2)</f>
        <v>0.9999982186588358</v>
      </c>
      <c r="I6" s="11">
        <f t="shared" si="2"/>
        <v>7.816373026651115E-05</v>
      </c>
      <c r="J6" s="11">
        <f>SUM(I$5:I6)</f>
        <v>0.00012605544506999418</v>
      </c>
      <c r="K6" s="8">
        <f t="shared" si="3"/>
        <v>0.03409269243937536</v>
      </c>
      <c r="L6" s="8">
        <f aca="true" t="shared" si="6" ref="L6:L34">L5-K5</f>
        <v>0.9886898791461953</v>
      </c>
      <c r="M6" s="1">
        <f aca="true" t="shared" si="7" ref="M6:M34">LOG(K6/I6*100/0.2)</f>
        <v>5.338626027563364</v>
      </c>
    </row>
    <row r="7" spans="1:13" ht="13.5">
      <c r="A7" t="s">
        <v>124</v>
      </c>
      <c r="B7">
        <f>(B8-B13)^2</f>
        <v>4.114341799407097E-27</v>
      </c>
      <c r="C7" t="s">
        <v>117</v>
      </c>
      <c r="D7">
        <v>3</v>
      </c>
      <c r="E7" s="10">
        <f t="shared" si="0"/>
        <v>-2.5529422717211556</v>
      </c>
      <c r="F7" s="11">
        <f t="shared" si="4"/>
        <v>0.002799353396923589</v>
      </c>
      <c r="G7" s="12">
        <f t="shared" si="1"/>
        <v>0.9999970926869063</v>
      </c>
      <c r="H7" s="12">
        <f t="shared" si="5"/>
        <v>0.9999970926869063</v>
      </c>
      <c r="I7" s="11">
        <f t="shared" si="2"/>
        <v>0.00012757041773862562</v>
      </c>
      <c r="J7" s="11">
        <f>SUM(I$5:I7)</f>
        <v>0.0002536258628086198</v>
      </c>
      <c r="K7" s="8">
        <f t="shared" si="3"/>
        <v>0.034092654051892296</v>
      </c>
      <c r="L7" s="8">
        <f t="shared" si="6"/>
        <v>0.9545971867068199</v>
      </c>
      <c r="M7" s="1">
        <f t="shared" si="7"/>
        <v>5.125880838268211</v>
      </c>
    </row>
    <row r="8" spans="1:13" ht="13.5">
      <c r="A8" t="s">
        <v>116</v>
      </c>
      <c r="B8">
        <v>0.08408452153337273</v>
      </c>
      <c r="C8" t="s">
        <v>118</v>
      </c>
      <c r="D8">
        <v>4</v>
      </c>
      <c r="E8" s="10">
        <f t="shared" si="0"/>
        <v>-3.403923028961541</v>
      </c>
      <c r="F8" s="11">
        <f t="shared" si="4"/>
        <v>0.0003945272188716881</v>
      </c>
      <c r="G8" s="12">
        <f t="shared" si="1"/>
        <v>0.9999952550002331</v>
      </c>
      <c r="H8" s="12">
        <f t="shared" si="5"/>
        <v>0.9999952550002331</v>
      </c>
      <c r="I8" s="11">
        <f t="shared" si="2"/>
        <v>0.00020820654085709268</v>
      </c>
      <c r="J8" s="11">
        <f>SUM(I$5:I8)</f>
        <v>0.0004618324036657125</v>
      </c>
      <c r="K8" s="8">
        <f t="shared" si="3"/>
        <v>0.034092591400094144</v>
      </c>
      <c r="L8" s="8">
        <f t="shared" si="6"/>
        <v>0.9205045326549276</v>
      </c>
      <c r="M8" s="1">
        <f t="shared" si="7"/>
        <v>4.913135648974838</v>
      </c>
    </row>
    <row r="9" spans="4:13" ht="13.5">
      <c r="D9">
        <v>5</v>
      </c>
      <c r="E9" s="10">
        <f t="shared" si="0"/>
        <v>-4.254903786201926</v>
      </c>
      <c r="F9" s="11">
        <f t="shared" si="4"/>
        <v>5.560274261966563E-05</v>
      </c>
      <c r="G9" s="12">
        <f t="shared" si="1"/>
        <v>0.9999922557372014</v>
      </c>
      <c r="H9" s="12">
        <f t="shared" si="5"/>
        <v>0.9999922557372014</v>
      </c>
      <c r="I9" s="11">
        <f t="shared" si="2"/>
        <v>0.0003398116434140404</v>
      </c>
      <c r="J9" s="11">
        <f>SUM(I$5:I9)</f>
        <v>0.0008016440470797529</v>
      </c>
      <c r="K9" s="8">
        <f t="shared" si="3"/>
        <v>0.03409248914695991</v>
      </c>
      <c r="L9" s="8">
        <f t="shared" si="6"/>
        <v>0.8864119412548335</v>
      </c>
      <c r="M9" s="1">
        <f t="shared" si="7"/>
        <v>4.700390459662706</v>
      </c>
    </row>
    <row r="10" spans="1:13" ht="13.5">
      <c r="A10" t="s">
        <v>31</v>
      </c>
      <c r="D10">
        <v>6</v>
      </c>
      <c r="E10" s="10">
        <f t="shared" si="0"/>
        <v>-5.105884543442311</v>
      </c>
      <c r="F10" s="11">
        <f t="shared" si="4"/>
        <v>7.83637944086764E-06</v>
      </c>
      <c r="G10" s="12">
        <f t="shared" si="1"/>
        <v>0.9999873606964087</v>
      </c>
      <c r="H10" s="12">
        <f t="shared" si="5"/>
        <v>0.9999873606964087</v>
      </c>
      <c r="I10" s="11">
        <f t="shared" si="2"/>
        <v>0.0005546018564541986</v>
      </c>
      <c r="J10" s="11">
        <f>SUM(I$5:I10)</f>
        <v>0.0013562459035339515</v>
      </c>
      <c r="K10" s="8">
        <f t="shared" si="3"/>
        <v>0.03409232226154241</v>
      </c>
      <c r="L10" s="8">
        <f t="shared" si="6"/>
        <v>0.8523194521078735</v>
      </c>
      <c r="M10" s="1">
        <f t="shared" si="7"/>
        <v>4.487645270357904</v>
      </c>
    </row>
    <row r="11" spans="1:13" ht="13.5">
      <c r="A11" t="s">
        <v>100</v>
      </c>
      <c r="B11" s="1">
        <f>SUM(H5:H34)/30</f>
        <v>0.9240337703873546</v>
      </c>
      <c r="D11">
        <v>7</v>
      </c>
      <c r="E11" s="10">
        <f t="shared" si="0"/>
        <v>-5.956865300682697</v>
      </c>
      <c r="F11" s="11">
        <f t="shared" si="4"/>
        <v>1.1044211103272746E-06</v>
      </c>
      <c r="G11" s="12">
        <f t="shared" si="1"/>
        <v>0.9999793716322468</v>
      </c>
      <c r="H11" s="12">
        <f t="shared" si="5"/>
        <v>0.9999793716322468</v>
      </c>
      <c r="I11" s="11">
        <f t="shared" si="2"/>
        <v>0.0009051551748001963</v>
      </c>
      <c r="J11" s="11">
        <f>SUM(I$5:I11)</f>
        <v>0.002261401078334148</v>
      </c>
      <c r="K11" s="8">
        <f t="shared" si="3"/>
        <v>0.034092049892349874</v>
      </c>
      <c r="L11" s="8">
        <f t="shared" si="6"/>
        <v>0.8182271298463311</v>
      </c>
      <c r="M11" s="1">
        <f t="shared" si="7"/>
        <v>4.2749000810462405</v>
      </c>
    </row>
    <row r="12" spans="1:13" ht="13.5">
      <c r="A12" t="s">
        <v>33</v>
      </c>
      <c r="B12" s="2">
        <f>B24*B11</f>
        <v>1.0227825951059997</v>
      </c>
      <c r="C12" t="s">
        <v>21</v>
      </c>
      <c r="D12">
        <v>8</v>
      </c>
      <c r="E12" s="10">
        <f t="shared" si="0"/>
        <v>-6.807846057923082</v>
      </c>
      <c r="F12" s="11">
        <f t="shared" si="4"/>
        <v>1.556517264306289E-07</v>
      </c>
      <c r="G12" s="12">
        <f t="shared" si="1"/>
        <v>0.9999663330021108</v>
      </c>
      <c r="H12" s="12">
        <f t="shared" si="5"/>
        <v>0.9999663330021108</v>
      </c>
      <c r="I12" s="11">
        <f t="shared" si="2"/>
        <v>0.0014772791392909154</v>
      </c>
      <c r="J12" s="11">
        <f>SUM(I$5:I12)</f>
        <v>0.0037386802176250632</v>
      </c>
      <c r="K12" s="8">
        <f t="shared" si="3"/>
        <v>0.03409160536955097</v>
      </c>
      <c r="L12" s="8">
        <f t="shared" si="6"/>
        <v>0.7841350799539812</v>
      </c>
      <c r="M12" s="1">
        <f t="shared" si="7"/>
        <v>4.0621548917377215</v>
      </c>
    </row>
    <row r="13" spans="1:13" ht="13.5">
      <c r="A13" t="s">
        <v>122</v>
      </c>
      <c r="B13">
        <f>(B24-B12)/'Basic data'!B33</f>
        <v>0.08408452153330859</v>
      </c>
      <c r="C13" t="s">
        <v>34</v>
      </c>
      <c r="D13">
        <v>9</v>
      </c>
      <c r="E13" s="10">
        <f t="shared" si="0"/>
        <v>-7.658826815163467</v>
      </c>
      <c r="F13" s="11">
        <f t="shared" si="4"/>
        <v>2.1936795407374984E-08</v>
      </c>
      <c r="G13" s="12">
        <f t="shared" si="1"/>
        <v>0.9999450534613784</v>
      </c>
      <c r="H13" s="12">
        <f t="shared" si="5"/>
        <v>0.9999450534613784</v>
      </c>
      <c r="I13" s="11">
        <f t="shared" si="2"/>
        <v>0.0024110072287719746</v>
      </c>
      <c r="J13" s="11">
        <f>SUM(I$5:I13)</f>
        <v>0.006149687446397038</v>
      </c>
      <c r="K13" s="8">
        <f t="shared" si="3"/>
        <v>0.034090879891421205</v>
      </c>
      <c r="L13" s="8">
        <f t="shared" si="6"/>
        <v>0.7500434745844302</v>
      </c>
      <c r="M13" s="1">
        <f t="shared" si="7"/>
        <v>3.8494097024268257</v>
      </c>
    </row>
    <row r="14" spans="1:13" ht="13.5">
      <c r="A14" t="s">
        <v>101</v>
      </c>
      <c r="B14">
        <f>B13/B2</f>
        <v>-0.08408452153330859</v>
      </c>
      <c r="C14" t="s">
        <v>34</v>
      </c>
      <c r="D14">
        <v>10</v>
      </c>
      <c r="E14" s="10">
        <f t="shared" si="0"/>
        <v>-8.509807572403853</v>
      </c>
      <c r="F14" s="11">
        <f t="shared" si="4"/>
        <v>3.0916649868287816E-09</v>
      </c>
      <c r="G14" s="12">
        <f t="shared" si="1"/>
        <v>0.9999103251941674</v>
      </c>
      <c r="H14" s="12">
        <f t="shared" si="5"/>
        <v>0.9999103251941674</v>
      </c>
      <c r="I14" s="11">
        <f t="shared" si="2"/>
        <v>0.0039348539603192316</v>
      </c>
      <c r="J14" s="11">
        <f>SUM(I$5:I14)</f>
        <v>0.01008454140671627</v>
      </c>
      <c r="K14" s="8">
        <f t="shared" si="3"/>
        <v>0.03408969590917915</v>
      </c>
      <c r="L14" s="8">
        <f t="shared" si="6"/>
        <v>0.715952594693009</v>
      </c>
      <c r="M14" s="1">
        <f t="shared" si="7"/>
        <v>3.636664513116638</v>
      </c>
    </row>
    <row r="15" spans="1:13" ht="13.5">
      <c r="A15" t="s">
        <v>36</v>
      </c>
      <c r="B15" s="2">
        <f>B13+B14</f>
        <v>0</v>
      </c>
      <c r="C15" t="s">
        <v>34</v>
      </c>
      <c r="D15">
        <v>11</v>
      </c>
      <c r="E15" s="10">
        <f t="shared" si="0"/>
        <v>-9.360788329644238</v>
      </c>
      <c r="F15" s="11">
        <f t="shared" si="4"/>
        <v>4.3572418912060193E-10</v>
      </c>
      <c r="G15" s="12">
        <f t="shared" si="1"/>
        <v>0.99985365057585</v>
      </c>
      <c r="H15" s="12">
        <f t="shared" si="5"/>
        <v>0.99985365057585</v>
      </c>
      <c r="I15" s="11">
        <f t="shared" si="2"/>
        <v>0.006421687851574729</v>
      </c>
      <c r="J15" s="11">
        <f>SUM(I$5:I15)</f>
        <v>0.016506229258291</v>
      </c>
      <c r="K15" s="8">
        <f t="shared" si="3"/>
        <v>0.03408776371540584</v>
      </c>
      <c r="L15" s="8">
        <f t="shared" si="6"/>
        <v>0.6818628987838298</v>
      </c>
      <c r="M15" s="1">
        <f t="shared" si="7"/>
        <v>3.4239193238066585</v>
      </c>
    </row>
    <row r="16" spans="1:13" ht="13.5">
      <c r="A16" t="s">
        <v>43</v>
      </c>
      <c r="B16">
        <f>B12*B15</f>
        <v>0</v>
      </c>
      <c r="C16" t="s">
        <v>44</v>
      </c>
      <c r="D16">
        <v>12</v>
      </c>
      <c r="E16" s="10">
        <f t="shared" si="0"/>
        <v>-10.211769086884622</v>
      </c>
      <c r="F16" s="11">
        <f t="shared" si="4"/>
        <v>6.140884274125301E-11</v>
      </c>
      <c r="G16" s="12">
        <f t="shared" si="1"/>
        <v>0.9997611660650518</v>
      </c>
      <c r="H16" s="12">
        <f t="shared" si="5"/>
        <v>0.9997611660650518</v>
      </c>
      <c r="I16" s="11">
        <f t="shared" si="2"/>
        <v>0.010479829268259121</v>
      </c>
      <c r="J16" s="11">
        <f>SUM(I$5:I16)</f>
        <v>0.026986058526550123</v>
      </c>
      <c r="K16" s="8">
        <f t="shared" si="3"/>
        <v>0.034084610663807136</v>
      </c>
      <c r="L16" s="8">
        <f t="shared" si="6"/>
        <v>0.647775135068424</v>
      </c>
      <c r="M16" s="1">
        <f t="shared" si="7"/>
        <v>3.2111741344966025</v>
      </c>
    </row>
    <row r="17" spans="4:13" ht="13.5">
      <c r="D17">
        <v>13</v>
      </c>
      <c r="E17" s="10">
        <f t="shared" si="0"/>
        <v>-11.062749844125008</v>
      </c>
      <c r="F17" s="11">
        <f t="shared" si="4"/>
        <v>8.65466288302885E-12</v>
      </c>
      <c r="G17" s="12">
        <f t="shared" si="1"/>
        <v>0.9996102593862274</v>
      </c>
      <c r="H17" s="12">
        <f t="shared" si="5"/>
        <v>0.9996102593862274</v>
      </c>
      <c r="I17" s="11">
        <f t="shared" si="2"/>
        <v>0.01710148556623635</v>
      </c>
      <c r="J17" s="11">
        <f>SUM(I$5:I17)</f>
        <v>0.04408754409278647</v>
      </c>
      <c r="K17" s="8">
        <f t="shared" si="3"/>
        <v>0.03407946583965424</v>
      </c>
      <c r="L17" s="8">
        <f t="shared" si="6"/>
        <v>0.6136905244046169</v>
      </c>
      <c r="M17" s="1">
        <f t="shared" si="7"/>
        <v>2.998428945186253</v>
      </c>
    </row>
    <row r="18" spans="1:13" ht="13.5">
      <c r="A18" t="s">
        <v>109</v>
      </c>
      <c r="D18">
        <v>14</v>
      </c>
      <c r="E18" s="10">
        <f t="shared" si="0"/>
        <v>-11.913730601365394</v>
      </c>
      <c r="F18" s="11">
        <f t="shared" si="4"/>
        <v>1.2197459889365302E-12</v>
      </c>
      <c r="G18" s="12">
        <f t="shared" si="1"/>
        <v>0.9993640633165393</v>
      </c>
      <c r="H18" s="12">
        <f t="shared" si="5"/>
        <v>0.9993640633165393</v>
      </c>
      <c r="I18" s="11">
        <f t="shared" si="2"/>
        <v>0.027904359024766675</v>
      </c>
      <c r="J18" s="11">
        <f>SUM(I$5:I18)</f>
        <v>0.07199190311755314</v>
      </c>
      <c r="K18" s="8">
        <f t="shared" si="3"/>
        <v>0.034071072337818885</v>
      </c>
      <c r="L18" s="8">
        <f t="shared" si="6"/>
        <v>0.5796110585649626</v>
      </c>
      <c r="M18" s="1">
        <f t="shared" si="7"/>
        <v>2.785683755876318</v>
      </c>
    </row>
    <row r="19" spans="1:13" ht="13.5">
      <c r="A19" t="s">
        <v>116</v>
      </c>
      <c r="B19">
        <f>B8</f>
        <v>0.08408452153337273</v>
      </c>
      <c r="D19">
        <v>15</v>
      </c>
      <c r="E19" s="10">
        <f t="shared" si="0"/>
        <v>-12.764711358605778</v>
      </c>
      <c r="F19" s="11">
        <f t="shared" si="4"/>
        <v>1.7190505252887268E-13</v>
      </c>
      <c r="G19" s="12">
        <f t="shared" si="1"/>
        <v>0.9989625085464328</v>
      </c>
      <c r="H19" s="12">
        <f t="shared" si="5"/>
        <v>0.9989625085464328</v>
      </c>
      <c r="I19" s="11">
        <f t="shared" si="2"/>
        <v>0.04552423968990114</v>
      </c>
      <c r="J19" s="11">
        <f>SUM(I$5:I19)</f>
        <v>0.11751614280745429</v>
      </c>
      <c r="K19" s="8">
        <f t="shared" si="3"/>
        <v>0.03405738223015733</v>
      </c>
      <c r="L19" s="8">
        <f t="shared" si="6"/>
        <v>0.5455399862271437</v>
      </c>
      <c r="M19" s="1">
        <f t="shared" si="7"/>
        <v>2.572938566566262</v>
      </c>
    </row>
    <row r="20" spans="1:26" ht="13.5">
      <c r="A20" t="s">
        <v>110</v>
      </c>
      <c r="B20">
        <f>B3*B19</f>
        <v>0.025225356460011818</v>
      </c>
      <c r="C20" t="s">
        <v>21</v>
      </c>
      <c r="D20">
        <v>16</v>
      </c>
      <c r="E20" s="10">
        <f t="shared" si="0"/>
        <v>-13.615692115846164</v>
      </c>
      <c r="F20" s="11">
        <f t="shared" si="4"/>
        <v>2.422745994083534E-14</v>
      </c>
      <c r="G20" s="12">
        <f t="shared" si="1"/>
        <v>0.9983078260557885</v>
      </c>
      <c r="H20" s="12">
        <f t="shared" si="5"/>
        <v>0.9983078260557885</v>
      </c>
      <c r="I20" s="11">
        <f t="shared" si="2"/>
        <v>0.07425114873806261</v>
      </c>
      <c r="J20" s="11">
        <f>SUM(I$5:I20)</f>
        <v>0.19176729154551692</v>
      </c>
      <c r="K20" s="8">
        <f t="shared" si="3"/>
        <v>0.034035062301598945</v>
      </c>
      <c r="L20" s="8">
        <f t="shared" si="6"/>
        <v>0.5114826039969864</v>
      </c>
      <c r="M20" s="1">
        <f t="shared" si="7"/>
        <v>2.360193377256121</v>
      </c>
      <c r="Y20">
        <v>0</v>
      </c>
      <c r="Z20" s="2">
        <v>1.0538552278916558</v>
      </c>
    </row>
    <row r="21" spans="1:26" ht="13.5">
      <c r="A21" t="s">
        <v>111</v>
      </c>
      <c r="B21">
        <f>B4*B19</f>
        <v>0.042042260766686365</v>
      </c>
      <c r="C21" t="s">
        <v>21</v>
      </c>
      <c r="D21">
        <v>17</v>
      </c>
      <c r="E21" s="10">
        <f t="shared" si="0"/>
        <v>-14.46667287308655</v>
      </c>
      <c r="F21" s="11">
        <f t="shared" si="4"/>
        <v>3.41450007751339E-15</v>
      </c>
      <c r="G21" s="12">
        <f t="shared" si="1"/>
        <v>0.9972411638119169</v>
      </c>
      <c r="H21" s="12">
        <f t="shared" si="5"/>
        <v>0.9972411638119169</v>
      </c>
      <c r="I21" s="11">
        <f t="shared" si="2"/>
        <v>0.12105537781505252</v>
      </c>
      <c r="J21" s="11">
        <f>SUM(I$5:I21)</f>
        <v>0.31282266936056946</v>
      </c>
      <c r="K21" s="8">
        <f t="shared" si="3"/>
        <v>0.033998696849002655</v>
      </c>
      <c r="L21" s="8">
        <f t="shared" si="6"/>
        <v>0.4774475416953875</v>
      </c>
      <c r="M21" s="1">
        <f t="shared" si="7"/>
        <v>2.147448187946018</v>
      </c>
      <c r="Y21">
        <v>100</v>
      </c>
      <c r="Z21">
        <v>0</v>
      </c>
    </row>
    <row r="22" spans="1:13" ht="13.5">
      <c r="A22" t="s">
        <v>112</v>
      </c>
      <c r="B22" s="1">
        <f>'Basic data'!B18/EXP(B20*B$36)</f>
        <v>0.2619315443773251</v>
      </c>
      <c r="D22">
        <v>18</v>
      </c>
      <c r="E22" s="10">
        <f t="shared" si="0"/>
        <v>-15.317653630326934</v>
      </c>
      <c r="F22" s="11">
        <f t="shared" si="4"/>
        <v>4.812229927450283E-16</v>
      </c>
      <c r="G22" s="12">
        <f t="shared" si="1"/>
        <v>0.9955051580948434</v>
      </c>
      <c r="H22" s="12">
        <f t="shared" si="5"/>
        <v>0.9955051580948434</v>
      </c>
      <c r="I22" s="11">
        <f t="shared" si="2"/>
        <v>0.19722982734459554</v>
      </c>
      <c r="J22" s="11">
        <f>SUM(I$5:I22)</f>
        <v>0.510052496705165</v>
      </c>
      <c r="K22" s="8">
        <f t="shared" si="3"/>
        <v>0.033939511634588415</v>
      </c>
      <c r="L22" s="8">
        <f t="shared" si="6"/>
        <v>0.44344884484638486</v>
      </c>
      <c r="M22" s="1">
        <f t="shared" si="7"/>
        <v>1.9347029986359325</v>
      </c>
    </row>
    <row r="23" spans="1:13" ht="13.5">
      <c r="A23" t="s">
        <v>115</v>
      </c>
      <c r="B23" s="1">
        <f>'Basic data'!B19*EXP(B21*B$36)</f>
        <v>7.740429980392526E-27</v>
      </c>
      <c r="D23">
        <v>19</v>
      </c>
      <c r="E23" s="10">
        <f t="shared" si="0"/>
        <v>-16.16863438756732</v>
      </c>
      <c r="F23" s="11">
        <f t="shared" si="4"/>
        <v>6.782122228420765E-17</v>
      </c>
      <c r="G23" s="12">
        <f t="shared" si="1"/>
        <v>0.992684778874469</v>
      </c>
      <c r="H23" s="12">
        <f t="shared" si="5"/>
        <v>0.992684778874469</v>
      </c>
      <c r="I23" s="11">
        <f t="shared" si="2"/>
        <v>0.32098566090184794</v>
      </c>
      <c r="J23" s="11">
        <f>SUM(I$5:I23)</f>
        <v>0.8310381576070129</v>
      </c>
      <c r="K23" s="8">
        <f t="shared" si="3"/>
        <v>0.03384335714198183</v>
      </c>
      <c r="L23" s="8">
        <f t="shared" si="6"/>
        <v>0.40950933321179644</v>
      </c>
      <c r="M23" s="1">
        <f t="shared" si="7"/>
        <v>1.721957809325837</v>
      </c>
    </row>
    <row r="24" spans="1:13" ht="13.5">
      <c r="A24" t="s">
        <v>119</v>
      </c>
      <c r="B24" s="2">
        <f>LN(B22/B23)/B36</f>
        <v>1.1068671166393083</v>
      </c>
      <c r="C24" t="s">
        <v>21</v>
      </c>
      <c r="D24">
        <v>20</v>
      </c>
      <c r="E24" s="10">
        <f t="shared" si="0"/>
        <v>-17.019615144807705</v>
      </c>
      <c r="F24" s="11">
        <f t="shared" si="4"/>
        <v>9.558392390783009E-18</v>
      </c>
      <c r="G24" s="12">
        <f t="shared" si="1"/>
        <v>0.9881158222563285</v>
      </c>
      <c r="H24" s="12">
        <f t="shared" si="5"/>
        <v>0.9881158222563285</v>
      </c>
      <c r="I24" s="11">
        <f t="shared" si="2"/>
        <v>0.521467578610009</v>
      </c>
      <c r="J24" s="11">
        <f>SUM(I$5:I24)</f>
        <v>1.3525057362170219</v>
      </c>
      <c r="K24" s="8">
        <f t="shared" si="3"/>
        <v>0.03368758883175421</v>
      </c>
      <c r="L24" s="8">
        <f t="shared" si="6"/>
        <v>0.3756659760698146</v>
      </c>
      <c r="M24" s="1">
        <f t="shared" si="7"/>
        <v>1.5092126200157399</v>
      </c>
    </row>
    <row r="25" spans="1:13" ht="13.5">
      <c r="A25" t="s">
        <v>120</v>
      </c>
      <c r="B25">
        <f>B24+B21+B20</f>
        <v>1.1741347338660064</v>
      </c>
      <c r="C25" t="s">
        <v>21</v>
      </c>
      <c r="D25">
        <v>21</v>
      </c>
      <c r="E25" s="10">
        <f t="shared" si="0"/>
        <v>-17.87059590204809</v>
      </c>
      <c r="F25" s="11">
        <f t="shared" si="4"/>
        <v>1.3471132194185273E-18</v>
      </c>
      <c r="G25" s="12">
        <f t="shared" si="1"/>
        <v>0.9807485194181804</v>
      </c>
      <c r="H25" s="12">
        <f t="shared" si="5"/>
        <v>0.9807485194181804</v>
      </c>
      <c r="I25" s="11">
        <f t="shared" si="2"/>
        <v>0.844738540620114</v>
      </c>
      <c r="J25" s="11">
        <f>SUM(I$5:I25)</f>
        <v>2.197244276837136</v>
      </c>
      <c r="K25" s="8">
        <f t="shared" si="3"/>
        <v>0.03343641719456312</v>
      </c>
      <c r="L25" s="8">
        <f t="shared" si="6"/>
        <v>0.3419783872380604</v>
      </c>
      <c r="M25" s="1">
        <f t="shared" si="7"/>
        <v>1.296467430705642</v>
      </c>
    </row>
    <row r="26" spans="4:13" ht="13.5">
      <c r="D26">
        <v>22</v>
      </c>
      <c r="E26" s="10">
        <f t="shared" si="0"/>
        <v>-18.721576659288477</v>
      </c>
      <c r="F26" s="11">
        <f t="shared" si="4"/>
        <v>1.8985556898480606E-19</v>
      </c>
      <c r="G26" s="12">
        <f t="shared" si="1"/>
        <v>0.9689575205993871</v>
      </c>
      <c r="H26" s="12">
        <f t="shared" si="5"/>
        <v>0.9689575205993871</v>
      </c>
      <c r="I26" s="11">
        <f t="shared" si="2"/>
        <v>1.362117507516152</v>
      </c>
      <c r="J26" s="11">
        <f>SUM(I$5:I26)</f>
        <v>3.559361784353288</v>
      </c>
      <c r="K26" s="8">
        <f t="shared" si="3"/>
        <v>0.03303442958220388</v>
      </c>
      <c r="L26" s="8">
        <f t="shared" si="6"/>
        <v>0.30854197004349726</v>
      </c>
      <c r="M26" s="1">
        <f t="shared" si="7"/>
        <v>1.0837222413955465</v>
      </c>
    </row>
    <row r="27" spans="1:13" ht="13.5">
      <c r="A27" t="s">
        <v>40</v>
      </c>
      <c r="D27">
        <v>23</v>
      </c>
      <c r="E27" s="10">
        <f t="shared" si="0"/>
        <v>-19.57255741652886</v>
      </c>
      <c r="F27" s="11">
        <f t="shared" si="4"/>
        <v>2.6757318208267123E-20</v>
      </c>
      <c r="G27" s="12">
        <f t="shared" si="1"/>
        <v>0.9503107441850688</v>
      </c>
      <c r="H27" s="12">
        <f t="shared" si="5"/>
        <v>0.9503107441850688</v>
      </c>
      <c r="I27" s="11">
        <f t="shared" si="2"/>
        <v>2.180322145261061</v>
      </c>
      <c r="J27" s="11">
        <f>SUM(I$5:I27)</f>
        <v>5.739683929614349</v>
      </c>
      <c r="K27" s="8">
        <f t="shared" si="3"/>
        <v>0.032398709636490615</v>
      </c>
      <c r="L27" s="8">
        <f t="shared" si="6"/>
        <v>0.2755075404612934</v>
      </c>
      <c r="M27" s="1">
        <f t="shared" si="7"/>
        <v>0.8709770520854487</v>
      </c>
    </row>
    <row r="28" spans="1:13" ht="13.5">
      <c r="A28" t="s">
        <v>41</v>
      </c>
      <c r="B28">
        <f>'Basic data'!B24</f>
        <v>1.1741347338660064</v>
      </c>
      <c r="C28" t="s">
        <v>21</v>
      </c>
      <c r="D28">
        <v>24</v>
      </c>
      <c r="E28" s="10">
        <f t="shared" si="0"/>
        <v>-20.423538173769245</v>
      </c>
      <c r="F28" s="11">
        <f t="shared" si="4"/>
        <v>3.7710459668199436E-21</v>
      </c>
      <c r="G28" s="12">
        <f t="shared" si="1"/>
        <v>0.9213720294410677</v>
      </c>
      <c r="H28" s="12">
        <f t="shared" si="5"/>
        <v>0.9213720294410677</v>
      </c>
      <c r="I28" s="11">
        <f t="shared" si="2"/>
        <v>3.4501282547898455</v>
      </c>
      <c r="J28" s="11">
        <f>SUM(I$5:I28)</f>
        <v>9.189812184404195</v>
      </c>
      <c r="K28" s="8">
        <f t="shared" si="3"/>
        <v>0.03141210917766056</v>
      </c>
      <c r="L28" s="8">
        <f t="shared" si="6"/>
        <v>0.24310883082480278</v>
      </c>
      <c r="M28" s="1">
        <f t="shared" si="7"/>
        <v>0.6582318627753543</v>
      </c>
    </row>
    <row r="29" spans="1:13" ht="13.5">
      <c r="A29" t="s">
        <v>25</v>
      </c>
      <c r="B29">
        <f>'Basic data'!B30</f>
        <v>0</v>
      </c>
      <c r="C29" t="s">
        <v>27</v>
      </c>
      <c r="D29">
        <v>25</v>
      </c>
      <c r="E29" s="10">
        <f t="shared" si="0"/>
        <v>-21.27451893100963</v>
      </c>
      <c r="F29" s="11">
        <f t="shared" si="4"/>
        <v>5.314728319624762E-22</v>
      </c>
      <c r="G29" s="12">
        <f t="shared" si="1"/>
        <v>0.8777477263606452</v>
      </c>
      <c r="H29" s="12">
        <f t="shared" si="5"/>
        <v>0.8777477263606452</v>
      </c>
      <c r="I29" s="11">
        <f t="shared" si="2"/>
        <v>5.364325449291681</v>
      </c>
      <c r="J29" s="11">
        <f>SUM(I$5:I29)</f>
        <v>14.554137633695877</v>
      </c>
      <c r="K29" s="8">
        <f t="shared" si="3"/>
        <v>0.02992483658051772</v>
      </c>
      <c r="L29" s="8">
        <f t="shared" si="6"/>
        <v>0.2116967216471422</v>
      </c>
      <c r="M29" s="1">
        <f t="shared" si="7"/>
        <v>0.44548667346525656</v>
      </c>
    </row>
    <row r="30" spans="1:13" ht="13.5">
      <c r="A30" t="s">
        <v>26</v>
      </c>
      <c r="B30">
        <f>'Basic data'!B31</f>
        <v>-27.080921907623924</v>
      </c>
      <c r="C30" t="s">
        <v>27</v>
      </c>
      <c r="D30">
        <v>26</v>
      </c>
      <c r="E30" s="10">
        <f t="shared" si="0"/>
        <v>-22.125499688250017</v>
      </c>
      <c r="F30" s="11">
        <f t="shared" si="4"/>
        <v>7.490318961887726E-23</v>
      </c>
      <c r="G30" s="12">
        <f t="shared" si="1"/>
        <v>0.8147852466577675</v>
      </c>
      <c r="H30" s="12">
        <f t="shared" si="5"/>
        <v>0.8147852466577675</v>
      </c>
      <c r="I30" s="11">
        <f t="shared" si="2"/>
        <v>8.127065332698894</v>
      </c>
      <c r="J30" s="11">
        <f>SUM(I$5:I30)</f>
        <v>22.68120296639477</v>
      </c>
      <c r="K30" s="8">
        <f t="shared" si="3"/>
        <v>0.027778272301023785</v>
      </c>
      <c r="L30" s="8">
        <f t="shared" si="6"/>
        <v>0.18177188506662448</v>
      </c>
      <c r="M30" s="1">
        <f t="shared" si="7"/>
        <v>0.23274148415515983</v>
      </c>
    </row>
    <row r="31" spans="1:13" ht="13.5">
      <c r="A31" t="s">
        <v>14</v>
      </c>
      <c r="B31">
        <f>'Basic data'!B32</f>
        <v>30</v>
      </c>
      <c r="D31">
        <v>27</v>
      </c>
      <c r="E31" s="10">
        <f t="shared" si="0"/>
        <v>-22.976480445490402</v>
      </c>
      <c r="F31" s="11">
        <f t="shared" si="4"/>
        <v>1.0556490337172306E-23</v>
      </c>
      <c r="G31" s="12">
        <f t="shared" si="1"/>
        <v>0.7293929205948777</v>
      </c>
      <c r="H31" s="12">
        <f t="shared" si="5"/>
        <v>0.7293929205948777</v>
      </c>
      <c r="I31" s="11">
        <f t="shared" si="2"/>
        <v>11.874007734970203</v>
      </c>
      <c r="J31" s="11">
        <f>SUM(I$5:I31)</f>
        <v>34.55521070136497</v>
      </c>
      <c r="K31" s="8">
        <f t="shared" si="3"/>
        <v>0.024867012805932447</v>
      </c>
      <c r="L31" s="8">
        <f t="shared" si="6"/>
        <v>0.1539936127656007</v>
      </c>
      <c r="M31" s="1">
        <f t="shared" si="7"/>
        <v>0.01999629484506335</v>
      </c>
    </row>
    <row r="32" spans="1:13" ht="13.5">
      <c r="A32" t="s">
        <v>23</v>
      </c>
      <c r="B32">
        <f>'Basic data'!B33</f>
        <v>1</v>
      </c>
      <c r="C32" t="s">
        <v>24</v>
      </c>
      <c r="D32">
        <v>28</v>
      </c>
      <c r="E32" s="10">
        <f t="shared" si="0"/>
        <v>-23.827461202730788</v>
      </c>
      <c r="F32" s="11">
        <f t="shared" si="4"/>
        <v>1.487780277526754E-24</v>
      </c>
      <c r="G32" s="12">
        <f t="shared" si="1"/>
        <v>0.6228542425947815</v>
      </c>
      <c r="H32" s="12">
        <f t="shared" si="5"/>
        <v>0.6228542425947815</v>
      </c>
      <c r="I32" s="11">
        <f t="shared" si="2"/>
        <v>16.548834016040132</v>
      </c>
      <c r="J32" s="11">
        <f>SUM(I$5:I32)</f>
        <v>51.1040447174051</v>
      </c>
      <c r="K32" s="8">
        <f t="shared" si="3"/>
        <v>0.02123481595379575</v>
      </c>
      <c r="L32" s="8">
        <f t="shared" si="6"/>
        <v>0.12912659995966824</v>
      </c>
      <c r="M32" s="1">
        <f t="shared" si="7"/>
        <v>-0.19274889446503296</v>
      </c>
    </row>
    <row r="33" spans="1:13" ht="13.5">
      <c r="A33" t="s">
        <v>22</v>
      </c>
      <c r="B33" s="1">
        <f>'Basic data'!B27</f>
        <v>2E-25</v>
      </c>
      <c r="C33" t="s">
        <v>17</v>
      </c>
      <c r="D33">
        <v>29</v>
      </c>
      <c r="E33" s="10">
        <f t="shared" si="0"/>
        <v>-24.67844195997117</v>
      </c>
      <c r="F33" s="11">
        <f t="shared" si="4"/>
        <v>2.096804983000167E-25</v>
      </c>
      <c r="G33" s="12">
        <f t="shared" si="1"/>
        <v>0.5029541886823573</v>
      </c>
      <c r="H33" s="12">
        <f t="shared" si="5"/>
        <v>0.5029541886823573</v>
      </c>
      <c r="I33" s="11">
        <f t="shared" si="2"/>
        <v>21.809946070865845</v>
      </c>
      <c r="J33" s="11">
        <f>SUM(I$5:I33)</f>
        <v>72.91399078827095</v>
      </c>
      <c r="K33" s="8">
        <f t="shared" si="3"/>
        <v>0.0171470930106658</v>
      </c>
      <c r="L33" s="8">
        <f t="shared" si="6"/>
        <v>0.10789178400587249</v>
      </c>
      <c r="M33" s="1">
        <f t="shared" si="7"/>
        <v>-0.40549408377512863</v>
      </c>
    </row>
    <row r="34" spans="4:13" ht="13.5">
      <c r="D34">
        <v>30</v>
      </c>
      <c r="E34" s="10">
        <f t="shared" si="0"/>
        <v>-25.529422717211556</v>
      </c>
      <c r="F34" s="11">
        <f t="shared" si="4"/>
        <v>2.9551347084954476E-26</v>
      </c>
      <c r="G34" s="12">
        <f t="shared" si="1"/>
        <v>0.38271340147947114</v>
      </c>
      <c r="H34" s="12">
        <f t="shared" si="5"/>
        <v>0.38271340147947114</v>
      </c>
      <c r="I34" s="11">
        <f t="shared" si="2"/>
        <v>27.08600921172894</v>
      </c>
      <c r="J34" s="11">
        <f>SUM(I$5:I34)</f>
        <v>99.99999999999989</v>
      </c>
      <c r="K34" s="8">
        <f t="shared" si="3"/>
        <v>0.013047753531567261</v>
      </c>
      <c r="L34" s="8">
        <f t="shared" si="6"/>
        <v>0.09074469099520668</v>
      </c>
      <c r="M34" s="1">
        <f t="shared" si="7"/>
        <v>-0.6182392730852252</v>
      </c>
    </row>
    <row r="35" spans="9:10" ht="13.5">
      <c r="I35" s="1"/>
      <c r="J35" s="1"/>
    </row>
    <row r="36" spans="1:11" ht="13.5">
      <c r="A36" t="s">
        <v>114</v>
      </c>
      <c r="B36" s="1">
        <f>'Basic data'!B34</f>
        <v>53.10815300022193</v>
      </c>
      <c r="H36" s="9">
        <f>SUM(H5:H34)/30</f>
        <v>0.9240337703873546</v>
      </c>
      <c r="I36" s="1"/>
      <c r="J36" s="1"/>
      <c r="K36" s="8">
        <f>SUM(K5:K34)</f>
        <v>0.94508565764236</v>
      </c>
    </row>
    <row r="37" spans="9:10" ht="13.5">
      <c r="I37" s="1"/>
      <c r="J37" s="1"/>
    </row>
    <row r="38" spans="9:10" ht="13.5">
      <c r="I38" s="1"/>
      <c r="J38" s="1"/>
    </row>
    <row r="39" spans="9:10" ht="13.5">
      <c r="I39" s="1"/>
      <c r="J39" s="1"/>
    </row>
    <row r="40" spans="9:10" ht="13.5">
      <c r="I40" s="1"/>
      <c r="J40" s="1"/>
    </row>
    <row r="41" spans="9:10" ht="13.5">
      <c r="I41" s="1"/>
      <c r="J41" s="1"/>
    </row>
    <row r="42" spans="9:10" ht="13.5">
      <c r="I42" s="1"/>
      <c r="J42" s="1"/>
    </row>
    <row r="43" spans="9:10" ht="13.5">
      <c r="I43" s="1"/>
      <c r="J43" s="1"/>
    </row>
    <row r="44" spans="9:10" ht="13.5">
      <c r="I44" s="1"/>
      <c r="J44" s="1"/>
    </row>
    <row r="45" spans="9:10" ht="13.5">
      <c r="I45" s="1"/>
      <c r="J45" s="1"/>
    </row>
    <row r="46" spans="9:10" ht="13.5">
      <c r="I46" s="1"/>
      <c r="J46" s="1"/>
    </row>
    <row r="47" spans="9:10" ht="13.5">
      <c r="I47" s="1"/>
      <c r="J47" s="1"/>
    </row>
    <row r="48" spans="9:10" ht="13.5">
      <c r="I48" s="1"/>
      <c r="J48" s="1"/>
    </row>
    <row r="49" spans="9:10" ht="13.5">
      <c r="I49" s="1"/>
      <c r="J49" s="1"/>
    </row>
    <row r="50" spans="9:10" ht="13.5">
      <c r="I50" s="1"/>
      <c r="J50" s="1"/>
    </row>
    <row r="51" spans="9:10" ht="13.5">
      <c r="I51" s="1"/>
      <c r="J51" s="1"/>
    </row>
    <row r="52" spans="9:10" ht="13.5">
      <c r="I52" s="1"/>
      <c r="J52" s="1"/>
    </row>
    <row r="53" spans="9:10" ht="13.5">
      <c r="I53" s="1"/>
      <c r="J53" s="1"/>
    </row>
    <row r="54" spans="9:10" ht="13.5">
      <c r="I54" s="1"/>
      <c r="J54" s="1"/>
    </row>
    <row r="55" spans="9:10" ht="13.5">
      <c r="I55" s="1"/>
      <c r="J55" s="1"/>
    </row>
    <row r="56" spans="9:10" ht="13.5">
      <c r="I56" s="1"/>
      <c r="J56" s="1"/>
    </row>
    <row r="57" spans="9:10" ht="13.5">
      <c r="I57" s="1"/>
      <c r="J57" s="1"/>
    </row>
    <row r="58" spans="9:10" ht="13.5">
      <c r="I58" s="1"/>
      <c r="J58" s="1"/>
    </row>
    <row r="59" spans="9:10" ht="13.5">
      <c r="I59" s="1"/>
      <c r="J59" s="1"/>
    </row>
    <row r="60" spans="9:10" ht="13.5">
      <c r="I60" s="1"/>
      <c r="J60" s="1"/>
    </row>
    <row r="61" spans="9:10" ht="13.5">
      <c r="I61" s="1"/>
      <c r="J61" s="1"/>
    </row>
    <row r="62" spans="9:10" ht="13.5">
      <c r="I62" s="1"/>
      <c r="J62" s="1"/>
    </row>
    <row r="63" spans="9:10" ht="13.5">
      <c r="I63" s="1"/>
      <c r="J63" s="1"/>
    </row>
    <row r="64" spans="9:10" ht="13.5">
      <c r="I64" s="1"/>
      <c r="J64" s="1"/>
    </row>
    <row r="65" spans="9:10" ht="13.5">
      <c r="I65" s="1"/>
      <c r="J65" s="1"/>
    </row>
    <row r="66" spans="9:10" ht="13.5">
      <c r="I66" s="1"/>
      <c r="J66" s="1"/>
    </row>
    <row r="67" spans="9:10" ht="13.5">
      <c r="I67" s="1"/>
      <c r="J67" s="1"/>
    </row>
    <row r="68" spans="9:10" ht="13.5">
      <c r="I68" s="1"/>
      <c r="J68" s="1"/>
    </row>
    <row r="69" spans="9:10" ht="13.5">
      <c r="I69" s="1"/>
      <c r="J69" s="1"/>
    </row>
    <row r="70" spans="9:10" ht="13.5">
      <c r="I70" s="1"/>
      <c r="J70" s="1"/>
    </row>
    <row r="71" spans="9:10" ht="13.5">
      <c r="I71" s="1"/>
      <c r="J71" s="1"/>
    </row>
    <row r="72" spans="9:10" ht="13.5">
      <c r="I72" s="1"/>
      <c r="J72" s="1"/>
    </row>
    <row r="73" spans="9:10" ht="13.5">
      <c r="I73" s="1"/>
      <c r="J73" s="1"/>
    </row>
    <row r="74" spans="9:10" ht="13.5">
      <c r="I74" s="1"/>
      <c r="J74" s="1"/>
    </row>
    <row r="75" spans="9:10" ht="13.5">
      <c r="I75" s="1"/>
      <c r="J75" s="1"/>
    </row>
    <row r="76" spans="9:10" ht="13.5">
      <c r="I76" s="1"/>
      <c r="J76" s="1"/>
    </row>
    <row r="77" spans="9:10" ht="13.5">
      <c r="I77" s="1"/>
      <c r="J77" s="1"/>
    </row>
    <row r="78" spans="9:10" ht="13.5">
      <c r="I78" s="1"/>
      <c r="J78" s="1"/>
    </row>
    <row r="79" spans="9:10" ht="13.5">
      <c r="I79" s="1"/>
      <c r="J79" s="1"/>
    </row>
    <row r="80" spans="9:10" ht="13.5">
      <c r="I80" s="1"/>
      <c r="J80" s="1"/>
    </row>
    <row r="81" spans="9:10" ht="13.5">
      <c r="I81" s="1"/>
      <c r="J81" s="1"/>
    </row>
    <row r="82" spans="9:10" ht="13.5">
      <c r="I82" s="1"/>
      <c r="J82" s="1"/>
    </row>
    <row r="83" spans="9:10" ht="13.5">
      <c r="I83" s="1"/>
      <c r="J83" s="1"/>
    </row>
    <row r="84" spans="9:10" ht="13.5">
      <c r="I84" s="1"/>
      <c r="J84" s="1"/>
    </row>
    <row r="85" spans="9:10" ht="13.5">
      <c r="I85" s="1"/>
      <c r="J85" s="1"/>
    </row>
    <row r="86" spans="9:10" ht="13.5">
      <c r="I86" s="1"/>
      <c r="J86" s="1"/>
    </row>
    <row r="87" spans="9:10" ht="13.5">
      <c r="I87" s="1"/>
      <c r="J87" s="1"/>
    </row>
    <row r="88" spans="9:10" ht="13.5">
      <c r="I88" s="1"/>
      <c r="J88" s="1"/>
    </row>
    <row r="89" spans="9:10" ht="13.5">
      <c r="I89" s="1"/>
      <c r="J89" s="1"/>
    </row>
    <row r="90" spans="9:10" ht="13.5">
      <c r="I90" s="1"/>
      <c r="J90" s="1"/>
    </row>
    <row r="91" spans="9:10" ht="13.5">
      <c r="I91" s="1"/>
      <c r="J91" s="1"/>
    </row>
    <row r="92" spans="9:10" ht="13.5">
      <c r="I92" s="1"/>
      <c r="J92" s="1"/>
    </row>
    <row r="93" spans="9:10" ht="13.5">
      <c r="I93" s="1"/>
      <c r="J93" s="1"/>
    </row>
    <row r="94" spans="9:10" ht="13.5">
      <c r="I94" s="1"/>
      <c r="J94" s="1"/>
    </row>
    <row r="95" spans="9:10" ht="13.5">
      <c r="I95" s="1"/>
      <c r="J95" s="1"/>
    </row>
    <row r="96" spans="9:10" ht="13.5">
      <c r="I96" s="1"/>
      <c r="J96" s="1"/>
    </row>
    <row r="97" spans="9:10" ht="13.5">
      <c r="I97" s="1"/>
      <c r="J97" s="1"/>
    </row>
    <row r="98" spans="9:10" ht="13.5">
      <c r="I98" s="1"/>
      <c r="J98" s="1"/>
    </row>
    <row r="99" spans="9:10" ht="13.5">
      <c r="I99" s="1"/>
      <c r="J99" s="1"/>
    </row>
    <row r="100" spans="9:10" ht="13.5">
      <c r="I100" s="1"/>
      <c r="J100" s="1"/>
    </row>
    <row r="101" spans="9:10" ht="13.5">
      <c r="I101" s="1"/>
      <c r="J101" s="1"/>
    </row>
    <row r="102" spans="9:10" ht="13.5">
      <c r="I102" s="1"/>
      <c r="J102" s="1"/>
    </row>
    <row r="103" spans="9:10" ht="13.5">
      <c r="I103" s="1"/>
      <c r="J103" s="1"/>
    </row>
    <row r="104" spans="9:10" ht="13.5">
      <c r="I104" s="1"/>
      <c r="J104" s="1"/>
    </row>
    <row r="105" spans="9:10" ht="13.5">
      <c r="I105" s="1"/>
      <c r="J105" s="1"/>
    </row>
    <row r="106" spans="9:10" ht="13.5">
      <c r="I106" s="1"/>
      <c r="J106" s="1"/>
    </row>
    <row r="107" spans="9:10" ht="13.5">
      <c r="I107" s="1"/>
      <c r="J107" s="1"/>
    </row>
    <row r="108" spans="9:10" ht="13.5">
      <c r="I108" s="1"/>
      <c r="J108" s="1"/>
    </row>
    <row r="109" spans="9:10" ht="13.5">
      <c r="I109" s="1"/>
      <c r="J109" s="1"/>
    </row>
    <row r="110" spans="9:10" ht="13.5">
      <c r="I110" s="1"/>
      <c r="J110" s="1"/>
    </row>
    <row r="111" spans="9:10" ht="13.5">
      <c r="I111" s="1"/>
      <c r="J111" s="1"/>
    </row>
    <row r="112" spans="9:10" ht="13.5">
      <c r="I112" s="1"/>
      <c r="J112" s="1"/>
    </row>
    <row r="113" spans="9:10" ht="13.5">
      <c r="I113" s="1"/>
      <c r="J113" s="1"/>
    </row>
    <row r="114" spans="9:10" ht="13.5">
      <c r="I114" s="1"/>
      <c r="J114" s="1"/>
    </row>
    <row r="115" spans="9:10" ht="13.5">
      <c r="I115" s="1"/>
      <c r="J115" s="1"/>
    </row>
    <row r="116" spans="9:10" ht="13.5">
      <c r="I116" s="1"/>
      <c r="J116" s="1"/>
    </row>
    <row r="117" spans="9:10" ht="13.5">
      <c r="I117" s="1"/>
      <c r="J117" s="1"/>
    </row>
    <row r="118" spans="9:10" ht="13.5">
      <c r="I118" s="1"/>
      <c r="J118" s="1"/>
    </row>
    <row r="119" spans="9:10" ht="13.5">
      <c r="I119" s="1"/>
      <c r="J119" s="1"/>
    </row>
    <row r="120" spans="9:10" ht="13.5">
      <c r="I120" s="1"/>
      <c r="J120" s="1"/>
    </row>
    <row r="121" spans="9:10" ht="13.5">
      <c r="I121" s="1"/>
      <c r="J121" s="1"/>
    </row>
    <row r="122" spans="9:10" ht="13.5">
      <c r="I122" s="1"/>
      <c r="J122" s="1"/>
    </row>
    <row r="123" spans="9:10" ht="13.5">
      <c r="I123" s="1"/>
      <c r="J123" s="1"/>
    </row>
    <row r="124" spans="9:10" ht="13.5">
      <c r="I124" s="1"/>
      <c r="J124" s="1"/>
    </row>
    <row r="125" spans="9:10" ht="13.5">
      <c r="I125" s="1"/>
      <c r="J125" s="1"/>
    </row>
    <row r="126" spans="9:10" ht="13.5">
      <c r="I126" s="1"/>
      <c r="J126" s="1"/>
    </row>
    <row r="127" spans="9:10" ht="13.5">
      <c r="I127" s="1"/>
      <c r="J127" s="1"/>
    </row>
    <row r="128" spans="9:10" ht="13.5">
      <c r="I128" s="1"/>
      <c r="J128" s="1"/>
    </row>
    <row r="129" spans="9:10" ht="13.5">
      <c r="I129" s="1"/>
      <c r="J129" s="1"/>
    </row>
    <row r="130" spans="9:10" ht="13.5">
      <c r="I130" s="1"/>
      <c r="J130" s="1"/>
    </row>
    <row r="131" spans="9:10" ht="13.5">
      <c r="I131" s="1"/>
      <c r="J131" s="1"/>
    </row>
    <row r="132" spans="9:10" ht="13.5">
      <c r="I132" s="1"/>
      <c r="J132" s="1"/>
    </row>
    <row r="133" spans="9:10" ht="13.5">
      <c r="I133" s="1"/>
      <c r="J133" s="1"/>
    </row>
    <row r="134" spans="9:10" ht="13.5">
      <c r="I134" s="1"/>
      <c r="J134" s="1"/>
    </row>
    <row r="135" spans="9:10" ht="13.5">
      <c r="I135" s="1"/>
      <c r="J135" s="1"/>
    </row>
    <row r="136" spans="9:10" ht="13.5">
      <c r="I136" s="1"/>
      <c r="J136" s="1"/>
    </row>
    <row r="137" spans="9:10" ht="13.5">
      <c r="I137" s="1"/>
      <c r="J137" s="1"/>
    </row>
    <row r="138" spans="9:10" ht="13.5">
      <c r="I138" s="1"/>
      <c r="J138" s="1"/>
    </row>
    <row r="139" spans="9:10" ht="13.5">
      <c r="I139" s="1"/>
      <c r="J139" s="1"/>
    </row>
    <row r="140" spans="9:10" ht="13.5">
      <c r="I140" s="1"/>
      <c r="J140" s="1"/>
    </row>
    <row r="141" spans="9:10" ht="13.5">
      <c r="I141" s="1"/>
      <c r="J141" s="1"/>
    </row>
    <row r="142" spans="9:10" ht="13.5">
      <c r="I142" s="1"/>
      <c r="J142" s="1"/>
    </row>
    <row r="143" spans="9:10" ht="13.5">
      <c r="I143" s="1"/>
      <c r="J143" s="1"/>
    </row>
    <row r="144" spans="9:10" ht="13.5">
      <c r="I144" s="1"/>
      <c r="J144" s="1"/>
    </row>
    <row r="145" spans="9:10" ht="13.5">
      <c r="I145" s="1"/>
      <c r="J145" s="1"/>
    </row>
    <row r="146" spans="9:10" ht="13.5">
      <c r="I146" s="1"/>
      <c r="J146" s="1"/>
    </row>
    <row r="147" spans="9:10" ht="13.5">
      <c r="I147" s="1"/>
      <c r="J147" s="1"/>
    </row>
    <row r="148" spans="9:10" ht="13.5">
      <c r="I148" s="1"/>
      <c r="J148" s="1"/>
    </row>
    <row r="149" spans="9:10" ht="13.5">
      <c r="I149" s="1"/>
      <c r="J149" s="1"/>
    </row>
    <row r="150" spans="9:10" ht="13.5">
      <c r="I150" s="1"/>
      <c r="J150" s="1"/>
    </row>
    <row r="151" spans="9:10" ht="13.5">
      <c r="I151" s="1"/>
      <c r="J151" s="1"/>
    </row>
    <row r="152" spans="9:10" ht="13.5">
      <c r="I152" s="1"/>
      <c r="J152" s="1"/>
    </row>
    <row r="153" spans="9:10" ht="13.5">
      <c r="I153" s="1"/>
      <c r="J153" s="1"/>
    </row>
    <row r="154" spans="9:10" ht="13.5">
      <c r="I154" s="1"/>
      <c r="J154" s="1"/>
    </row>
    <row r="155" spans="9:10" ht="13.5">
      <c r="I155" s="1"/>
      <c r="J155" s="1"/>
    </row>
    <row r="156" spans="9:10" ht="13.5">
      <c r="I156" s="1"/>
      <c r="J156" s="1"/>
    </row>
    <row r="157" spans="9:10" ht="13.5">
      <c r="I157" s="1"/>
      <c r="J157" s="1"/>
    </row>
    <row r="158" spans="9:10" ht="13.5">
      <c r="I158" s="1"/>
      <c r="J158" s="1"/>
    </row>
    <row r="159" spans="9:10" ht="13.5">
      <c r="I159" s="1"/>
      <c r="J159" s="1"/>
    </row>
    <row r="160" spans="9:10" ht="13.5">
      <c r="I160" s="1"/>
      <c r="J160" s="1"/>
    </row>
    <row r="161" spans="9:10" ht="13.5">
      <c r="I161" s="1"/>
      <c r="J161" s="1"/>
    </row>
    <row r="162" spans="9:10" ht="13.5">
      <c r="I162" s="1"/>
      <c r="J162" s="1"/>
    </row>
    <row r="163" spans="9:10" ht="13.5">
      <c r="I163" s="1"/>
      <c r="J163" s="1"/>
    </row>
    <row r="164" spans="9:10" ht="13.5">
      <c r="I164" s="1"/>
      <c r="J164" s="1"/>
    </row>
    <row r="165" spans="9:10" ht="13.5">
      <c r="I165" s="1"/>
      <c r="J165" s="1"/>
    </row>
    <row r="166" spans="9:10" ht="13.5">
      <c r="I166" s="1"/>
      <c r="J166" s="1"/>
    </row>
    <row r="167" spans="9:10" ht="13.5">
      <c r="I167" s="1"/>
      <c r="J167" s="1"/>
    </row>
    <row r="168" spans="9:10" ht="13.5">
      <c r="I168" s="1"/>
      <c r="J168" s="1"/>
    </row>
    <row r="169" spans="9:10" ht="13.5">
      <c r="I169" s="1"/>
      <c r="J169" s="1"/>
    </row>
    <row r="170" spans="9:10" ht="13.5">
      <c r="I170" s="1"/>
      <c r="J170" s="1"/>
    </row>
    <row r="171" spans="9:10" ht="13.5">
      <c r="I171" s="1"/>
      <c r="J171" s="1"/>
    </row>
    <row r="172" spans="9:10" ht="13.5">
      <c r="I172" s="1"/>
      <c r="J172" s="1"/>
    </row>
    <row r="173" spans="9:10" ht="13.5">
      <c r="I173" s="1"/>
      <c r="J173" s="1"/>
    </row>
    <row r="174" spans="9:10" ht="13.5">
      <c r="I174" s="1"/>
      <c r="J174" s="1"/>
    </row>
    <row r="175" spans="9:10" ht="13.5">
      <c r="I175" s="1"/>
      <c r="J175" s="1"/>
    </row>
    <row r="176" spans="9:10" ht="13.5">
      <c r="I176" s="1"/>
      <c r="J176" s="1"/>
    </row>
    <row r="177" spans="9:10" ht="13.5">
      <c r="I177" s="1"/>
      <c r="J177" s="1"/>
    </row>
    <row r="178" spans="9:10" ht="13.5">
      <c r="I178" s="1"/>
      <c r="J178" s="1"/>
    </row>
    <row r="179" spans="9:10" ht="13.5">
      <c r="I179" s="1"/>
      <c r="J179" s="1"/>
    </row>
    <row r="180" spans="9:10" ht="13.5">
      <c r="I180" s="1"/>
      <c r="J180" s="1"/>
    </row>
    <row r="181" spans="9:10" ht="13.5">
      <c r="I181" s="1"/>
      <c r="J181" s="1"/>
    </row>
    <row r="182" spans="9:10" ht="13.5">
      <c r="I182" s="1"/>
      <c r="J182" s="1"/>
    </row>
    <row r="183" spans="9:10" ht="13.5">
      <c r="I183" s="1"/>
      <c r="J183" s="1"/>
    </row>
    <row r="184" spans="9:10" ht="13.5">
      <c r="I184" s="1"/>
      <c r="J184" s="1"/>
    </row>
    <row r="185" spans="9:10" ht="13.5">
      <c r="I185" s="1"/>
      <c r="J185" s="1"/>
    </row>
    <row r="186" spans="9:10" ht="13.5">
      <c r="I186" s="1"/>
      <c r="J186" s="1"/>
    </row>
    <row r="187" spans="9:10" ht="13.5">
      <c r="I187" s="1"/>
      <c r="J187" s="1"/>
    </row>
    <row r="188" spans="9:10" ht="13.5">
      <c r="I188" s="1"/>
      <c r="J188" s="1"/>
    </row>
    <row r="189" spans="9:10" ht="13.5">
      <c r="I189" s="1"/>
      <c r="J189" s="1"/>
    </row>
    <row r="190" spans="9:10" ht="13.5">
      <c r="I190" s="1"/>
      <c r="J190" s="1"/>
    </row>
    <row r="191" spans="9:10" ht="13.5">
      <c r="I191" s="1"/>
      <c r="J191" s="1"/>
    </row>
    <row r="192" spans="9:10" ht="13.5">
      <c r="I192" s="1"/>
      <c r="J192" s="1"/>
    </row>
    <row r="193" spans="9:10" ht="13.5">
      <c r="I193" s="1"/>
      <c r="J193" s="1"/>
    </row>
    <row r="194" spans="9:10" ht="13.5">
      <c r="I194" s="1"/>
      <c r="J194" s="1"/>
    </row>
    <row r="195" spans="9:10" ht="13.5">
      <c r="I195" s="1"/>
      <c r="J195" s="1"/>
    </row>
    <row r="196" spans="9:10" ht="13.5">
      <c r="I196" s="1"/>
      <c r="J196" s="1"/>
    </row>
    <row r="197" spans="9:10" ht="13.5">
      <c r="I197" s="1"/>
      <c r="J197" s="1"/>
    </row>
    <row r="198" spans="9:10" ht="13.5">
      <c r="I198" s="1"/>
      <c r="J198" s="1"/>
    </row>
    <row r="199" spans="9:10" ht="13.5">
      <c r="I199" s="1"/>
      <c r="J199" s="1"/>
    </row>
    <row r="200" spans="9:10" ht="13.5">
      <c r="I200" s="1"/>
      <c r="J200" s="1"/>
    </row>
    <row r="201" spans="9:10" ht="13.5">
      <c r="I201" s="1"/>
      <c r="J201" s="1"/>
    </row>
    <row r="202" spans="9:10" ht="13.5">
      <c r="I202" s="1"/>
      <c r="J202" s="1"/>
    </row>
    <row r="203" spans="9:10" ht="13.5">
      <c r="I203" s="1"/>
      <c r="J203" s="1"/>
    </row>
    <row r="204" spans="9:10" ht="13.5">
      <c r="I204" s="1"/>
      <c r="J204" s="1"/>
    </row>
    <row r="205" spans="9:10" ht="13.5">
      <c r="I205" s="1"/>
      <c r="J205" s="1"/>
    </row>
    <row r="206" spans="9:10" ht="13.5">
      <c r="I206" s="1"/>
      <c r="J206" s="1"/>
    </row>
    <row r="207" spans="9:10" ht="13.5">
      <c r="I207" s="1"/>
      <c r="J207" s="1"/>
    </row>
    <row r="208" spans="9:10" ht="13.5">
      <c r="I208" s="1"/>
      <c r="J208" s="1"/>
    </row>
    <row r="209" spans="9:10" ht="13.5">
      <c r="I209" s="1"/>
      <c r="J209" s="1"/>
    </row>
    <row r="210" spans="9:10" ht="13.5">
      <c r="I210" s="1"/>
      <c r="J210" s="1"/>
    </row>
    <row r="211" spans="9:10" ht="13.5">
      <c r="I211" s="1"/>
      <c r="J211" s="1"/>
    </row>
    <row r="212" spans="9:10" ht="13.5">
      <c r="I212" s="1"/>
      <c r="J212" s="1"/>
    </row>
    <row r="213" spans="9:10" ht="13.5">
      <c r="I213" s="1"/>
      <c r="J213" s="1"/>
    </row>
    <row r="214" spans="9:10" ht="13.5">
      <c r="I214" s="1"/>
      <c r="J214" s="1"/>
    </row>
    <row r="215" spans="9:10" ht="13.5">
      <c r="I215" s="1"/>
      <c r="J215" s="1"/>
    </row>
    <row r="216" spans="9:10" ht="13.5">
      <c r="I216" s="1"/>
      <c r="J216" s="1"/>
    </row>
    <row r="217" spans="9:10" ht="13.5">
      <c r="I217" s="1"/>
      <c r="J217" s="1"/>
    </row>
    <row r="218" spans="9:10" ht="13.5">
      <c r="I218" s="1"/>
      <c r="J218" s="1"/>
    </row>
    <row r="219" spans="9:10" ht="13.5">
      <c r="I219" s="1"/>
      <c r="J219" s="1"/>
    </row>
    <row r="220" spans="9:10" ht="13.5">
      <c r="I220" s="1"/>
      <c r="J220" s="1"/>
    </row>
    <row r="221" spans="9:10" ht="13.5">
      <c r="I221" s="1"/>
      <c r="J221" s="1"/>
    </row>
    <row r="222" spans="9:10" ht="13.5">
      <c r="I222" s="1"/>
      <c r="J222" s="1"/>
    </row>
    <row r="223" spans="9:10" ht="13.5">
      <c r="I223" s="1"/>
      <c r="J223" s="1"/>
    </row>
    <row r="224" spans="9:10" ht="13.5">
      <c r="I224" s="1"/>
      <c r="J224" s="1"/>
    </row>
    <row r="225" spans="9:10" ht="13.5">
      <c r="I225" s="1"/>
      <c r="J225" s="1"/>
    </row>
    <row r="226" spans="9:10" ht="13.5">
      <c r="I226" s="1"/>
      <c r="J226" s="1"/>
    </row>
    <row r="227" spans="9:10" ht="13.5">
      <c r="I227" s="1"/>
      <c r="J227" s="1"/>
    </row>
    <row r="228" spans="9:10" ht="13.5">
      <c r="I228" s="1"/>
      <c r="J228" s="1"/>
    </row>
    <row r="229" spans="9:10" ht="13.5">
      <c r="I229" s="1"/>
      <c r="J229" s="1"/>
    </row>
    <row r="230" spans="9:10" ht="13.5">
      <c r="I230" s="1"/>
      <c r="J230" s="1"/>
    </row>
    <row r="231" spans="9:10" ht="13.5">
      <c r="I231" s="1"/>
      <c r="J231" s="1"/>
    </row>
    <row r="232" spans="9:10" ht="13.5">
      <c r="I232" s="1"/>
      <c r="J232" s="1"/>
    </row>
    <row r="233" spans="9:10" ht="13.5">
      <c r="I233" s="1"/>
      <c r="J233" s="1"/>
    </row>
    <row r="234" spans="9:10" ht="13.5">
      <c r="I234" s="1"/>
      <c r="J234" s="1"/>
    </row>
    <row r="235" spans="9:10" ht="13.5">
      <c r="I235" s="1"/>
      <c r="J235" s="1"/>
    </row>
    <row r="236" spans="9:10" ht="13.5">
      <c r="I236" s="1"/>
      <c r="J236" s="1"/>
    </row>
    <row r="237" spans="9:10" ht="13.5">
      <c r="I237" s="1"/>
      <c r="J237" s="1"/>
    </row>
    <row r="238" spans="9:10" ht="13.5">
      <c r="I238" s="1"/>
      <c r="J238" s="1"/>
    </row>
    <row r="239" spans="9:10" ht="13.5">
      <c r="I239" s="1"/>
      <c r="J239" s="1"/>
    </row>
    <row r="240" spans="9:10" ht="13.5">
      <c r="I240" s="1"/>
      <c r="J240" s="1"/>
    </row>
    <row r="241" spans="9:10" ht="13.5">
      <c r="I241" s="1"/>
      <c r="J241" s="1"/>
    </row>
    <row r="242" spans="9:10" ht="13.5">
      <c r="I242" s="1"/>
      <c r="J242" s="1"/>
    </row>
    <row r="243" spans="9:10" ht="13.5">
      <c r="I243" s="1"/>
      <c r="J243" s="1"/>
    </row>
    <row r="244" spans="9:10" ht="13.5">
      <c r="I244" s="1"/>
      <c r="J244" s="1"/>
    </row>
    <row r="245" spans="9:10" ht="13.5">
      <c r="I245" s="1"/>
      <c r="J245" s="1"/>
    </row>
    <row r="246" spans="9:10" ht="13.5">
      <c r="I246" s="1"/>
      <c r="J246" s="1"/>
    </row>
    <row r="247" spans="9:10" ht="13.5">
      <c r="I247" s="1"/>
      <c r="J247" s="1"/>
    </row>
    <row r="248" spans="9:10" ht="13.5">
      <c r="I248" s="1"/>
      <c r="J248" s="1"/>
    </row>
    <row r="249" spans="9:10" ht="13.5">
      <c r="I249" s="1"/>
      <c r="J249" s="1"/>
    </row>
    <row r="250" spans="9:10" ht="13.5">
      <c r="I250" s="1"/>
      <c r="J250" s="1"/>
    </row>
    <row r="251" spans="9:10" ht="13.5">
      <c r="I251" s="1"/>
      <c r="J251" s="1"/>
    </row>
    <row r="252" spans="9:10" ht="13.5">
      <c r="I252" s="1"/>
      <c r="J252" s="1"/>
    </row>
    <row r="253" spans="9:10" ht="13.5">
      <c r="I253" s="1"/>
      <c r="J253" s="1"/>
    </row>
    <row r="254" spans="9:10" ht="13.5">
      <c r="I254" s="1"/>
      <c r="J254" s="1"/>
    </row>
    <row r="255" spans="9:10" ht="13.5">
      <c r="I255" s="1"/>
      <c r="J255" s="1"/>
    </row>
    <row r="256" spans="9:10" ht="13.5">
      <c r="I256" s="1"/>
      <c r="J256" s="1"/>
    </row>
    <row r="257" spans="9:10" ht="13.5">
      <c r="I257" s="1"/>
      <c r="J257" s="1"/>
    </row>
    <row r="258" spans="9:10" ht="13.5">
      <c r="I258" s="1"/>
      <c r="J258" s="1"/>
    </row>
    <row r="259" spans="9:10" ht="13.5">
      <c r="I259" s="1"/>
      <c r="J259" s="1"/>
    </row>
    <row r="260" spans="9:10" ht="13.5">
      <c r="I260" s="1"/>
      <c r="J260" s="1"/>
    </row>
    <row r="261" spans="9:10" ht="13.5">
      <c r="I261" s="1"/>
      <c r="J261" s="1"/>
    </row>
    <row r="262" spans="9:10" ht="13.5">
      <c r="I262" s="1"/>
      <c r="J262" s="1"/>
    </row>
    <row r="263" spans="9:10" ht="13.5">
      <c r="I263" s="1"/>
      <c r="J263" s="1"/>
    </row>
    <row r="264" spans="9:10" ht="13.5">
      <c r="I264" s="1"/>
      <c r="J264" s="1"/>
    </row>
    <row r="265" spans="9:10" ht="13.5">
      <c r="I265" s="1"/>
      <c r="J265" s="1"/>
    </row>
    <row r="266" spans="9:10" ht="13.5">
      <c r="I266" s="1"/>
      <c r="J266" s="1"/>
    </row>
    <row r="267" spans="9:10" ht="13.5">
      <c r="I267" s="1"/>
      <c r="J267" s="1"/>
    </row>
    <row r="268" spans="9:10" ht="13.5">
      <c r="I268" s="1"/>
      <c r="J268" s="1"/>
    </row>
    <row r="269" spans="9:10" ht="13.5">
      <c r="I269" s="1"/>
      <c r="J269" s="1"/>
    </row>
    <row r="270" spans="9:10" ht="13.5">
      <c r="I270" s="1"/>
      <c r="J270" s="1"/>
    </row>
    <row r="271" spans="9:10" ht="13.5">
      <c r="I271" s="1"/>
      <c r="J271" s="1"/>
    </row>
    <row r="272" spans="9:10" ht="13.5">
      <c r="I272" s="1"/>
      <c r="J272" s="1"/>
    </row>
    <row r="273" spans="9:10" ht="13.5">
      <c r="I273" s="1"/>
      <c r="J273" s="1"/>
    </row>
    <row r="274" spans="9:10" ht="13.5">
      <c r="I274" s="1"/>
      <c r="J274" s="1"/>
    </row>
    <row r="275" spans="9:10" ht="13.5">
      <c r="I275" s="1"/>
      <c r="J275" s="1"/>
    </row>
    <row r="276" spans="9:10" ht="13.5">
      <c r="I276" s="1"/>
      <c r="J276" s="1"/>
    </row>
    <row r="277" spans="9:10" ht="13.5">
      <c r="I277" s="1"/>
      <c r="J277" s="1"/>
    </row>
    <row r="278" spans="9:10" ht="13.5">
      <c r="I278" s="1"/>
      <c r="J278" s="1"/>
    </row>
    <row r="279" spans="9:10" ht="13.5">
      <c r="I279" s="1"/>
      <c r="J279" s="1"/>
    </row>
    <row r="280" spans="9:10" ht="13.5">
      <c r="I280" s="1"/>
      <c r="J280" s="1"/>
    </row>
    <row r="281" spans="9:10" ht="13.5">
      <c r="I281" s="1"/>
      <c r="J281" s="1"/>
    </row>
    <row r="282" spans="9:10" ht="13.5">
      <c r="I282" s="1"/>
      <c r="J282" s="1"/>
    </row>
    <row r="283" spans="9:10" ht="13.5">
      <c r="I283" s="1"/>
      <c r="J283" s="1"/>
    </row>
    <row r="284" spans="9:10" ht="13.5">
      <c r="I284" s="1"/>
      <c r="J284" s="1"/>
    </row>
    <row r="285" spans="9:10" ht="13.5">
      <c r="I285" s="1"/>
      <c r="J285" s="1"/>
    </row>
    <row r="286" spans="9:10" ht="13.5">
      <c r="I286" s="1"/>
      <c r="J286" s="1"/>
    </row>
    <row r="287" spans="9:10" ht="13.5">
      <c r="I287" s="1"/>
      <c r="J287" s="1"/>
    </row>
    <row r="288" spans="9:10" ht="13.5">
      <c r="I288" s="1"/>
      <c r="J288" s="1"/>
    </row>
    <row r="289" spans="9:10" ht="13.5">
      <c r="I289" s="1"/>
      <c r="J289" s="1"/>
    </row>
    <row r="290" spans="9:10" ht="13.5">
      <c r="I290" s="1"/>
      <c r="J290" s="1"/>
    </row>
    <row r="291" spans="9:10" ht="13.5">
      <c r="I291" s="1"/>
      <c r="J291" s="1"/>
    </row>
    <row r="292" spans="9:10" ht="13.5">
      <c r="I292" s="1"/>
      <c r="J292" s="1"/>
    </row>
    <row r="293" spans="9:10" ht="13.5">
      <c r="I293" s="1"/>
      <c r="J293" s="1"/>
    </row>
    <row r="294" spans="9:10" ht="13.5">
      <c r="I294" s="1"/>
      <c r="J294" s="1"/>
    </row>
    <row r="295" spans="9:10" ht="13.5">
      <c r="I295" s="1"/>
      <c r="J295" s="1"/>
    </row>
    <row r="296" spans="9:10" ht="13.5">
      <c r="I296" s="1"/>
      <c r="J296" s="1"/>
    </row>
    <row r="297" spans="9:10" ht="13.5">
      <c r="I297" s="1"/>
      <c r="J297" s="1"/>
    </row>
    <row r="298" spans="9:10" ht="13.5">
      <c r="I298" s="1"/>
      <c r="J298" s="1"/>
    </row>
    <row r="299" spans="9:10" ht="13.5">
      <c r="I299" s="1"/>
      <c r="J299" s="1"/>
    </row>
    <row r="300" spans="9:10" ht="13.5">
      <c r="I300" s="1"/>
      <c r="J300" s="1"/>
    </row>
    <row r="301" spans="9:10" ht="13.5">
      <c r="I301" s="1"/>
      <c r="J301" s="1"/>
    </row>
    <row r="302" spans="9:10" ht="13.5">
      <c r="I302" s="1"/>
      <c r="J302" s="1"/>
    </row>
    <row r="303" spans="9:10" ht="13.5">
      <c r="I303" s="1"/>
      <c r="J303" s="1"/>
    </row>
    <row r="304" spans="9:10" ht="13.5">
      <c r="I304" s="1"/>
      <c r="J304" s="1"/>
    </row>
    <row r="305" spans="9:10" ht="13.5">
      <c r="I305" s="1"/>
      <c r="J305" s="1"/>
    </row>
    <row r="306" spans="9:10" ht="13.5">
      <c r="I306" s="1"/>
      <c r="J306" s="1"/>
    </row>
    <row r="307" spans="9:10" ht="13.5">
      <c r="I307" s="1"/>
      <c r="J307" s="1"/>
    </row>
    <row r="308" spans="9:10" ht="13.5">
      <c r="I308" s="1"/>
      <c r="J308" s="1"/>
    </row>
    <row r="309" spans="9:10" ht="13.5">
      <c r="I309" s="1"/>
      <c r="J309" s="1"/>
    </row>
    <row r="310" spans="9:10" ht="13.5">
      <c r="I310" s="1"/>
      <c r="J310" s="1"/>
    </row>
    <row r="311" spans="9:10" ht="13.5">
      <c r="I311" s="1"/>
      <c r="J311" s="1"/>
    </row>
    <row r="312" spans="9:10" ht="13.5">
      <c r="I312" s="1"/>
      <c r="J312" s="1"/>
    </row>
    <row r="313" spans="9:10" ht="13.5">
      <c r="I313" s="1"/>
      <c r="J313" s="1"/>
    </row>
    <row r="314" spans="9:10" ht="13.5">
      <c r="I314" s="1"/>
      <c r="J314" s="1"/>
    </row>
    <row r="315" spans="9:10" ht="13.5">
      <c r="I315" s="1"/>
      <c r="J315" s="1"/>
    </row>
    <row r="316" spans="9:10" ht="13.5">
      <c r="I316" s="1"/>
      <c r="J316" s="1"/>
    </row>
    <row r="317" spans="9:10" ht="13.5">
      <c r="I317" s="1"/>
      <c r="J317" s="1"/>
    </row>
    <row r="318" spans="9:10" ht="13.5">
      <c r="I318" s="1"/>
      <c r="J318" s="1"/>
    </row>
    <row r="319" spans="9:10" ht="13.5">
      <c r="I319" s="1"/>
      <c r="J319" s="1"/>
    </row>
    <row r="320" spans="9:10" ht="13.5">
      <c r="I320" s="1"/>
      <c r="J320" s="1"/>
    </row>
    <row r="321" spans="9:10" ht="13.5">
      <c r="I321" s="1"/>
      <c r="J321" s="1"/>
    </row>
    <row r="322" spans="9:10" ht="13.5">
      <c r="I322" s="1"/>
      <c r="J322" s="1"/>
    </row>
    <row r="323" spans="9:10" ht="13.5">
      <c r="I323" s="1"/>
      <c r="J323" s="1"/>
    </row>
    <row r="324" spans="9:10" ht="13.5">
      <c r="I324" s="1"/>
      <c r="J324" s="1"/>
    </row>
    <row r="325" spans="9:10" ht="13.5">
      <c r="I325" s="1"/>
      <c r="J325" s="1"/>
    </row>
    <row r="326" spans="9:10" ht="13.5">
      <c r="I326" s="1"/>
      <c r="J326" s="1"/>
    </row>
    <row r="327" spans="9:10" ht="13.5">
      <c r="I327" s="1"/>
      <c r="J327" s="1"/>
    </row>
    <row r="328" spans="9:10" ht="13.5">
      <c r="I328" s="1"/>
      <c r="J328" s="1"/>
    </row>
    <row r="329" spans="9:10" ht="13.5">
      <c r="I329" s="1"/>
      <c r="J329" s="1"/>
    </row>
    <row r="330" spans="9:10" ht="13.5">
      <c r="I330" s="1"/>
      <c r="J330" s="1"/>
    </row>
    <row r="331" spans="9:10" ht="13.5">
      <c r="I331" s="1"/>
      <c r="J331" s="1"/>
    </row>
    <row r="332" spans="9:10" ht="13.5">
      <c r="I332" s="1"/>
      <c r="J332" s="1"/>
    </row>
    <row r="333" spans="9:10" ht="13.5">
      <c r="I333" s="1"/>
      <c r="J333" s="1"/>
    </row>
    <row r="334" spans="9:10" ht="13.5">
      <c r="I334" s="1"/>
      <c r="J334" s="1"/>
    </row>
    <row r="335" spans="9:10" ht="13.5">
      <c r="I335" s="1"/>
      <c r="J335" s="1"/>
    </row>
    <row r="336" spans="9:10" ht="13.5">
      <c r="I336" s="1"/>
      <c r="J336" s="1"/>
    </row>
    <row r="337" spans="9:10" ht="13.5">
      <c r="I337" s="1"/>
      <c r="J337" s="1"/>
    </row>
    <row r="338" spans="9:10" ht="13.5">
      <c r="I338" s="1"/>
      <c r="J338" s="1"/>
    </row>
    <row r="339" spans="9:10" ht="13.5">
      <c r="I339" s="1"/>
      <c r="J339" s="1"/>
    </row>
    <row r="340" spans="9:10" ht="13.5">
      <c r="I340" s="1"/>
      <c r="J340" s="1"/>
    </row>
    <row r="341" spans="9:10" ht="13.5">
      <c r="I341" s="1"/>
      <c r="J341" s="1"/>
    </row>
    <row r="342" spans="9:10" ht="13.5">
      <c r="I342" s="1"/>
      <c r="J342" s="1"/>
    </row>
    <row r="343" spans="9:10" ht="13.5">
      <c r="I343" s="1"/>
      <c r="J343" s="1"/>
    </row>
    <row r="344" spans="9:10" ht="13.5">
      <c r="I344" s="1"/>
      <c r="J344" s="1"/>
    </row>
    <row r="345" spans="9:10" ht="13.5">
      <c r="I345" s="1"/>
      <c r="J345" s="1"/>
    </row>
    <row r="346" spans="9:10" ht="13.5">
      <c r="I346" s="1"/>
      <c r="J346" s="1"/>
    </row>
    <row r="347" spans="9:10" ht="13.5">
      <c r="I347" s="1"/>
      <c r="J347" s="1"/>
    </row>
    <row r="348" spans="9:10" ht="13.5">
      <c r="I348" s="1"/>
      <c r="J348" s="1"/>
    </row>
    <row r="349" spans="9:10" ht="13.5">
      <c r="I349" s="1"/>
      <c r="J349" s="1"/>
    </row>
    <row r="350" spans="9:10" ht="13.5">
      <c r="I350" s="1"/>
      <c r="J350" s="1"/>
    </row>
    <row r="351" spans="9:10" ht="13.5">
      <c r="I351" s="1"/>
      <c r="J351" s="1"/>
    </row>
    <row r="352" spans="9:10" ht="13.5">
      <c r="I352" s="1"/>
      <c r="J352" s="1"/>
    </row>
    <row r="353" spans="9:10" ht="13.5">
      <c r="I353" s="1"/>
      <c r="J353" s="1"/>
    </row>
    <row r="354" spans="9:10" ht="13.5">
      <c r="I354" s="1"/>
      <c r="J354" s="1"/>
    </row>
    <row r="355" spans="9:10" ht="13.5">
      <c r="I355" s="1"/>
      <c r="J355" s="1"/>
    </row>
    <row r="356" spans="9:10" ht="13.5">
      <c r="I356" s="1"/>
      <c r="J356" s="1"/>
    </row>
    <row r="357" spans="9:10" ht="13.5">
      <c r="I357" s="1"/>
      <c r="J357" s="1"/>
    </row>
    <row r="358" spans="9:10" ht="13.5">
      <c r="I358" s="1"/>
      <c r="J358" s="1"/>
    </row>
    <row r="359" spans="9:10" ht="13.5">
      <c r="I359" s="1"/>
      <c r="J359" s="1"/>
    </row>
    <row r="360" spans="9:10" ht="13.5">
      <c r="I360" s="1"/>
      <c r="J360" s="1"/>
    </row>
    <row r="361" spans="9:10" ht="13.5">
      <c r="I361" s="1"/>
      <c r="J361" s="1"/>
    </row>
    <row r="362" spans="9:10" ht="13.5">
      <c r="I362" s="1"/>
      <c r="J362" s="1"/>
    </row>
    <row r="363" spans="9:10" ht="13.5">
      <c r="I363" s="1"/>
      <c r="J363" s="1"/>
    </row>
    <row r="364" spans="9:10" ht="13.5">
      <c r="I364" s="1"/>
      <c r="J364" s="1"/>
    </row>
    <row r="365" spans="9:10" ht="13.5">
      <c r="I365" s="1"/>
      <c r="J365" s="1"/>
    </row>
    <row r="366" spans="9:10" ht="13.5">
      <c r="I366" s="1"/>
      <c r="J366" s="1"/>
    </row>
    <row r="367" spans="9:10" ht="13.5">
      <c r="I367" s="1"/>
      <c r="J367" s="1"/>
    </row>
    <row r="368" spans="9:10" ht="13.5">
      <c r="I368" s="1"/>
      <c r="J368" s="1"/>
    </row>
    <row r="369" spans="9:10" ht="13.5">
      <c r="I369" s="1"/>
      <c r="J369" s="1"/>
    </row>
    <row r="370" spans="9:10" ht="13.5">
      <c r="I370" s="1"/>
      <c r="J370" s="1"/>
    </row>
    <row r="371" spans="9:10" ht="13.5">
      <c r="I371" s="1"/>
      <c r="J371" s="1"/>
    </row>
    <row r="372" spans="9:10" ht="13.5">
      <c r="I372" s="1"/>
      <c r="J372" s="1"/>
    </row>
    <row r="373" spans="9:10" ht="13.5">
      <c r="I373" s="1"/>
      <c r="J373" s="1"/>
    </row>
    <row r="374" spans="9:10" ht="13.5">
      <c r="I374" s="1"/>
      <c r="J374" s="1"/>
    </row>
    <row r="375" spans="9:10" ht="13.5">
      <c r="I375" s="1"/>
      <c r="J375" s="1"/>
    </row>
    <row r="376" spans="9:10" ht="13.5">
      <c r="I376" s="1"/>
      <c r="J376" s="1"/>
    </row>
    <row r="377" spans="9:10" ht="13.5">
      <c r="I377" s="1"/>
      <c r="J377" s="1"/>
    </row>
    <row r="378" spans="9:10" ht="13.5">
      <c r="I378" s="1"/>
      <c r="J378" s="1"/>
    </row>
    <row r="379" spans="9:10" ht="13.5">
      <c r="I379" s="1"/>
      <c r="J379" s="1"/>
    </row>
    <row r="380" spans="9:10" ht="13.5">
      <c r="I380" s="1"/>
      <c r="J380" s="1"/>
    </row>
    <row r="381" spans="9:10" ht="13.5">
      <c r="I381" s="1"/>
      <c r="J381" s="1"/>
    </row>
    <row r="382" spans="9:10" ht="13.5">
      <c r="I382" s="1"/>
      <c r="J382" s="1"/>
    </row>
    <row r="383" spans="9:10" ht="13.5">
      <c r="I383" s="1"/>
      <c r="J383" s="1"/>
    </row>
    <row r="384" spans="9:10" ht="13.5">
      <c r="I384" s="1"/>
      <c r="J384" s="1"/>
    </row>
    <row r="385" spans="9:10" ht="13.5">
      <c r="I385" s="1"/>
      <c r="J385" s="1"/>
    </row>
    <row r="386" spans="9:10" ht="13.5">
      <c r="I386" s="1"/>
      <c r="J386" s="1"/>
    </row>
    <row r="387" spans="9:10" ht="13.5">
      <c r="I387" s="1"/>
      <c r="J387" s="1"/>
    </row>
    <row r="388" spans="9:10" ht="13.5">
      <c r="I388" s="1"/>
      <c r="J388" s="1"/>
    </row>
    <row r="389" spans="9:10" ht="13.5">
      <c r="I389" s="1"/>
      <c r="J389" s="1"/>
    </row>
    <row r="390" spans="9:10" ht="13.5">
      <c r="I390" s="1"/>
      <c r="J390" s="1"/>
    </row>
    <row r="391" spans="9:10" ht="13.5">
      <c r="I391" s="1"/>
      <c r="J391" s="1"/>
    </row>
    <row r="392" spans="9:10" ht="13.5">
      <c r="I392" s="1"/>
      <c r="J392" s="1"/>
    </row>
    <row r="393" spans="9:10" ht="13.5">
      <c r="I393" s="1"/>
      <c r="J393" s="1"/>
    </row>
    <row r="394" spans="9:10" ht="13.5">
      <c r="I394" s="1"/>
      <c r="J394" s="1"/>
    </row>
    <row r="395" spans="9:10" ht="13.5">
      <c r="I395" s="1"/>
      <c r="J395" s="1"/>
    </row>
    <row r="396" spans="9:10" ht="13.5">
      <c r="I396" s="1"/>
      <c r="J396" s="1"/>
    </row>
    <row r="397" spans="9:10" ht="13.5">
      <c r="I397" s="1"/>
      <c r="J397" s="1"/>
    </row>
    <row r="398" spans="9:10" ht="13.5">
      <c r="I398" s="1"/>
      <c r="J398" s="1"/>
    </row>
    <row r="399" spans="9:10" ht="13.5">
      <c r="I399" s="1"/>
      <c r="J399" s="1"/>
    </row>
    <row r="400" spans="9:10" ht="13.5">
      <c r="I400" s="1"/>
      <c r="J400" s="1"/>
    </row>
    <row r="401" spans="9:10" ht="13.5">
      <c r="I401" s="1"/>
      <c r="J401" s="1"/>
    </row>
    <row r="402" spans="9:10" ht="13.5">
      <c r="I402" s="1"/>
      <c r="J402" s="1"/>
    </row>
    <row r="403" spans="9:10" ht="13.5">
      <c r="I403" s="1"/>
      <c r="J403" s="1"/>
    </row>
    <row r="404" spans="9:10" ht="13.5">
      <c r="I404" s="1"/>
      <c r="J404" s="1"/>
    </row>
    <row r="405" spans="9:10" ht="13.5">
      <c r="I405" s="1"/>
      <c r="J405" s="1"/>
    </row>
    <row r="406" spans="9:10" ht="13.5">
      <c r="I406" s="1"/>
      <c r="J406" s="1"/>
    </row>
    <row r="407" spans="9:10" ht="13.5">
      <c r="I407" s="1"/>
      <c r="J407" s="1"/>
    </row>
    <row r="408" spans="9:10" ht="13.5">
      <c r="I408" s="1"/>
      <c r="J408" s="1"/>
    </row>
    <row r="409" spans="9:10" ht="13.5">
      <c r="I409" s="1"/>
      <c r="J409" s="1"/>
    </row>
    <row r="410" spans="9:10" ht="13.5">
      <c r="I410" s="1"/>
      <c r="J410" s="1"/>
    </row>
    <row r="411" spans="9:10" ht="13.5">
      <c r="I411" s="1"/>
      <c r="J411" s="1"/>
    </row>
    <row r="412" spans="9:10" ht="13.5">
      <c r="I412" s="1"/>
      <c r="J412" s="1"/>
    </row>
    <row r="413" spans="9:10" ht="13.5">
      <c r="I413" s="1"/>
      <c r="J413" s="1"/>
    </row>
    <row r="414" spans="9:10" ht="13.5">
      <c r="I414" s="1"/>
      <c r="J414" s="1"/>
    </row>
    <row r="415" spans="9:10" ht="13.5">
      <c r="I415" s="1"/>
      <c r="J415" s="1"/>
    </row>
    <row r="416" spans="9:10" ht="13.5">
      <c r="I416" s="1"/>
      <c r="J416" s="1"/>
    </row>
    <row r="417" spans="9:10" ht="13.5">
      <c r="I417" s="1"/>
      <c r="J417" s="1"/>
    </row>
    <row r="418" spans="9:10" ht="13.5">
      <c r="I418" s="1"/>
      <c r="J418" s="1"/>
    </row>
    <row r="419" spans="9:10" ht="13.5">
      <c r="I419" s="1"/>
      <c r="J419" s="1"/>
    </row>
    <row r="420" spans="9:10" ht="13.5">
      <c r="I420" s="1"/>
      <c r="J420" s="1"/>
    </row>
    <row r="421" spans="9:10" ht="13.5">
      <c r="I421" s="1"/>
      <c r="J421" s="1"/>
    </row>
    <row r="422" spans="9:10" ht="13.5">
      <c r="I422" s="1"/>
      <c r="J422" s="1"/>
    </row>
    <row r="423" spans="9:10" ht="13.5">
      <c r="I423" s="1"/>
      <c r="J423" s="1"/>
    </row>
    <row r="424" spans="9:10" ht="13.5">
      <c r="I424" s="1"/>
      <c r="J424" s="1"/>
    </row>
    <row r="425" spans="9:10" ht="13.5">
      <c r="I425" s="1"/>
      <c r="J425" s="1"/>
    </row>
    <row r="426" spans="9:10" ht="13.5">
      <c r="I426" s="1"/>
      <c r="J426" s="1"/>
    </row>
    <row r="427" spans="9:10" ht="13.5">
      <c r="I427" s="1"/>
      <c r="J427" s="1"/>
    </row>
    <row r="428" spans="9:10" ht="13.5">
      <c r="I428" s="1"/>
      <c r="J428" s="1"/>
    </row>
    <row r="429" spans="9:10" ht="13.5">
      <c r="I429" s="1"/>
      <c r="J429" s="1"/>
    </row>
    <row r="430" spans="9:10" ht="13.5">
      <c r="I430" s="1"/>
      <c r="J430" s="1"/>
    </row>
    <row r="431" spans="9:10" ht="13.5">
      <c r="I431" s="1"/>
      <c r="J431" s="1"/>
    </row>
    <row r="432" spans="9:10" ht="13.5">
      <c r="I432" s="1"/>
      <c r="J432" s="1"/>
    </row>
    <row r="433" spans="9:10" ht="13.5">
      <c r="I433" s="1"/>
      <c r="J433" s="1"/>
    </row>
    <row r="434" spans="9:10" ht="13.5">
      <c r="I434" s="1"/>
      <c r="J434" s="1"/>
    </row>
    <row r="435" spans="9:10" ht="13.5">
      <c r="I435" s="1"/>
      <c r="J435" s="1"/>
    </row>
    <row r="436" spans="9:10" ht="13.5">
      <c r="I436" s="1"/>
      <c r="J436" s="1"/>
    </row>
    <row r="437" spans="9:10" ht="13.5">
      <c r="I437" s="1"/>
      <c r="J437" s="1"/>
    </row>
    <row r="438" spans="9:10" ht="13.5">
      <c r="I438" s="1"/>
      <c r="J438" s="1"/>
    </row>
    <row r="439" spans="9:10" ht="13.5">
      <c r="I439" s="1"/>
      <c r="J439" s="1"/>
    </row>
    <row r="440" spans="9:10" ht="13.5">
      <c r="I440" s="1"/>
      <c r="J440" s="1"/>
    </row>
    <row r="441" spans="9:10" ht="13.5">
      <c r="I441" s="1"/>
      <c r="J441" s="1"/>
    </row>
    <row r="442" spans="9:10" ht="13.5">
      <c r="I442" s="1"/>
      <c r="J442" s="1"/>
    </row>
    <row r="443" spans="9:10" ht="13.5">
      <c r="I443" s="1"/>
      <c r="J443" s="1"/>
    </row>
    <row r="444" spans="9:10" ht="13.5">
      <c r="I444" s="1"/>
      <c r="J444" s="1"/>
    </row>
    <row r="445" spans="9:10" ht="13.5">
      <c r="I445" s="1"/>
      <c r="J445" s="1"/>
    </row>
    <row r="446" spans="9:10" ht="13.5">
      <c r="I446" s="1"/>
      <c r="J446" s="1"/>
    </row>
    <row r="447" spans="9:10" ht="13.5">
      <c r="I447" s="1"/>
      <c r="J447" s="1"/>
    </row>
    <row r="448" spans="9:10" ht="13.5">
      <c r="I448" s="1"/>
      <c r="J448" s="1"/>
    </row>
    <row r="449" spans="9:10" ht="13.5">
      <c r="I449" s="1"/>
      <c r="J449" s="1"/>
    </row>
    <row r="450" spans="9:10" ht="13.5">
      <c r="I450" s="1"/>
      <c r="J450" s="1"/>
    </row>
    <row r="451" spans="9:10" ht="13.5">
      <c r="I451" s="1"/>
      <c r="J451" s="1"/>
    </row>
    <row r="452" spans="9:10" ht="13.5">
      <c r="I452" s="1"/>
      <c r="J452" s="1"/>
    </row>
    <row r="453" spans="9:10" ht="13.5">
      <c r="I453" s="1"/>
      <c r="J453" s="1"/>
    </row>
    <row r="454" spans="9:10" ht="13.5">
      <c r="I454" s="1"/>
      <c r="J454" s="1"/>
    </row>
    <row r="455" spans="9:10" ht="13.5">
      <c r="I455" s="1"/>
      <c r="J455" s="1"/>
    </row>
    <row r="456" spans="9:10" ht="13.5">
      <c r="I456" s="1"/>
      <c r="J456" s="1"/>
    </row>
    <row r="457" spans="9:10" ht="13.5">
      <c r="I457" s="1"/>
      <c r="J457" s="1"/>
    </row>
    <row r="458" spans="9:10" ht="13.5">
      <c r="I458" s="1"/>
      <c r="J458" s="1"/>
    </row>
    <row r="459" spans="9:10" ht="13.5">
      <c r="I459" s="1"/>
      <c r="J459" s="1"/>
    </row>
    <row r="460" spans="9:10" ht="13.5">
      <c r="I460" s="1"/>
      <c r="J460" s="1"/>
    </row>
    <row r="461" spans="9:10" ht="13.5">
      <c r="I461" s="1"/>
      <c r="J461" s="1"/>
    </row>
    <row r="462" spans="9:10" ht="13.5">
      <c r="I462" s="1"/>
      <c r="J462" s="1"/>
    </row>
    <row r="463" spans="9:10" ht="13.5">
      <c r="I463" s="1"/>
      <c r="J463" s="1"/>
    </row>
    <row r="464" spans="9:10" ht="13.5">
      <c r="I464" s="1"/>
      <c r="J464" s="1"/>
    </row>
    <row r="465" spans="9:10" ht="13.5">
      <c r="I465" s="1"/>
      <c r="J465" s="1"/>
    </row>
    <row r="466" spans="9:10" ht="13.5">
      <c r="I466" s="1"/>
      <c r="J466" s="1"/>
    </row>
    <row r="467" spans="9:10" ht="13.5">
      <c r="I467" s="1"/>
      <c r="J467" s="1"/>
    </row>
    <row r="468" spans="9:10" ht="13.5">
      <c r="I468" s="1"/>
      <c r="J468" s="1"/>
    </row>
    <row r="469" spans="9:10" ht="13.5">
      <c r="I469" s="1"/>
      <c r="J469" s="1"/>
    </row>
    <row r="470" spans="9:10" ht="13.5">
      <c r="I470" s="1"/>
      <c r="J470" s="1"/>
    </row>
    <row r="471" spans="9:10" ht="13.5">
      <c r="I471" s="1"/>
      <c r="J471" s="1"/>
    </row>
    <row r="472" spans="9:10" ht="13.5">
      <c r="I472" s="1"/>
      <c r="J472" s="1"/>
    </row>
    <row r="473" spans="9:10" ht="13.5">
      <c r="I473" s="1"/>
      <c r="J473" s="1"/>
    </row>
    <row r="474" spans="9:10" ht="13.5">
      <c r="I474" s="1"/>
      <c r="J474" s="1"/>
    </row>
    <row r="475" spans="9:10" ht="13.5">
      <c r="I475" s="1"/>
      <c r="J475" s="1"/>
    </row>
    <row r="476" spans="9:10" ht="13.5">
      <c r="I476" s="1"/>
      <c r="J476" s="1"/>
    </row>
    <row r="477" spans="9:10" ht="13.5">
      <c r="I477" s="1"/>
      <c r="J477" s="1"/>
    </row>
    <row r="478" spans="9:10" ht="13.5">
      <c r="I478" s="1"/>
      <c r="J478" s="1"/>
    </row>
    <row r="479" spans="9:10" ht="13.5">
      <c r="I479" s="1"/>
      <c r="J479" s="1"/>
    </row>
    <row r="480" spans="9:10" ht="13.5">
      <c r="I480" s="1"/>
      <c r="J480" s="1"/>
    </row>
    <row r="481" spans="9:10" ht="13.5">
      <c r="I481" s="1"/>
      <c r="J481" s="1"/>
    </row>
    <row r="482" spans="9:10" ht="13.5">
      <c r="I482" s="1"/>
      <c r="J482" s="1"/>
    </row>
    <row r="483" spans="9:10" ht="13.5">
      <c r="I483" s="1"/>
      <c r="J483" s="1"/>
    </row>
    <row r="484" spans="9:10" ht="13.5">
      <c r="I484" s="1"/>
      <c r="J484" s="1"/>
    </row>
    <row r="485" spans="9:10" ht="13.5">
      <c r="I485" s="1"/>
      <c r="J485" s="1"/>
    </row>
    <row r="486" spans="9:10" ht="13.5">
      <c r="I486" s="1"/>
      <c r="J486" s="1"/>
    </row>
    <row r="487" spans="9:10" ht="13.5">
      <c r="I487" s="1"/>
      <c r="J487" s="1"/>
    </row>
    <row r="488" spans="9:10" ht="13.5">
      <c r="I488" s="1"/>
      <c r="J488" s="1"/>
    </row>
    <row r="489" spans="9:10" ht="13.5">
      <c r="I489" s="1"/>
      <c r="J489" s="1"/>
    </row>
    <row r="490" spans="9:10" ht="13.5">
      <c r="I490" s="1"/>
      <c r="J490" s="1"/>
    </row>
    <row r="491" spans="9:10" ht="13.5">
      <c r="I491" s="1"/>
      <c r="J491" s="1"/>
    </row>
    <row r="492" spans="9:10" ht="13.5">
      <c r="I492" s="1"/>
      <c r="J492" s="1"/>
    </row>
    <row r="493" spans="9:10" ht="13.5">
      <c r="I493" s="1"/>
      <c r="J493" s="1"/>
    </row>
    <row r="494" spans="9:10" ht="13.5">
      <c r="I494" s="1"/>
      <c r="J494" s="1"/>
    </row>
    <row r="495" spans="9:10" ht="13.5">
      <c r="I495" s="1"/>
      <c r="J495" s="1"/>
    </row>
    <row r="496" spans="9:10" ht="13.5">
      <c r="I496" s="1"/>
      <c r="J496" s="1"/>
    </row>
    <row r="497" spans="9:10" ht="13.5">
      <c r="I497" s="1"/>
      <c r="J497" s="1"/>
    </row>
    <row r="498" spans="9:10" ht="13.5">
      <c r="I498" s="1"/>
      <c r="J498" s="1"/>
    </row>
    <row r="499" spans="9:10" ht="13.5">
      <c r="I499" s="1"/>
      <c r="J499" s="1"/>
    </row>
    <row r="500" spans="9:10" ht="13.5">
      <c r="I500" s="1"/>
      <c r="J500" s="1"/>
    </row>
    <row r="501" spans="9:10" ht="13.5">
      <c r="I501" s="1"/>
      <c r="J501" s="1"/>
    </row>
    <row r="502" spans="9:10" ht="13.5">
      <c r="I502" s="1"/>
      <c r="J502" s="1"/>
    </row>
    <row r="503" spans="9:10" ht="13.5">
      <c r="I503" s="1"/>
      <c r="J503" s="1"/>
    </row>
    <row r="504" spans="9:10" ht="13.5">
      <c r="I504" s="1"/>
      <c r="J504" s="1"/>
    </row>
    <row r="505" ht="13.5">
      <c r="J505" s="1"/>
    </row>
    <row r="506" ht="13.5">
      <c r="I506" s="1"/>
    </row>
  </sheetData>
  <sheetProtection/>
  <printOptions/>
  <pageMargins left="0.787" right="0.787" top="0.984" bottom="0.984" header="0.512" footer="0.512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22">
      <selection activeCell="A4" sqref="A4"/>
    </sheetView>
  </sheetViews>
  <sheetFormatPr defaultColWidth="9.00390625" defaultRowHeight="13.5"/>
  <cols>
    <col min="1" max="1" width="24.875" style="0" customWidth="1"/>
    <col min="7" max="7" width="11.375" style="0" customWidth="1"/>
    <col min="8" max="8" width="13.875" style="0" bestFit="1" customWidth="1"/>
    <col min="9" max="9" width="11.25390625" style="0" customWidth="1"/>
    <col min="11" max="11" width="23.625" style="0" customWidth="1"/>
  </cols>
  <sheetData>
    <row r="1" spans="1:5" ht="18.75">
      <c r="A1" s="5" t="s">
        <v>54</v>
      </c>
      <c r="E1" s="3" t="s">
        <v>121</v>
      </c>
    </row>
    <row r="2" spans="1:3" ht="13.5">
      <c r="A2" t="s">
        <v>57</v>
      </c>
      <c r="B2" s="1">
        <v>1.6E-19</v>
      </c>
      <c r="C2" t="s">
        <v>58</v>
      </c>
    </row>
    <row r="3" spans="1:2" ht="13.5">
      <c r="A3" t="s">
        <v>60</v>
      </c>
      <c r="B3" s="1">
        <v>6.02E+23</v>
      </c>
    </row>
    <row r="4" spans="1:9" ht="13.5">
      <c r="A4" t="s">
        <v>61</v>
      </c>
      <c r="B4" s="1">
        <f>B2*B3</f>
        <v>96320</v>
      </c>
      <c r="C4" t="s">
        <v>62</v>
      </c>
      <c r="F4" t="s">
        <v>55</v>
      </c>
      <c r="G4">
        <f>1.38*10^-23</f>
        <v>1.38E-23</v>
      </c>
      <c r="H4" t="s">
        <v>56</v>
      </c>
      <c r="I4">
        <f>(1.6*10^-19)/G4/B7</f>
        <v>13.280873881501405</v>
      </c>
    </row>
    <row r="5" spans="6:9" ht="13.5">
      <c r="F5" t="s">
        <v>59</v>
      </c>
      <c r="G5">
        <f>EXP(1)</f>
        <v>2.718281828459045</v>
      </c>
      <c r="H5" t="s">
        <v>93</v>
      </c>
      <c r="I5">
        <f>I4*B14</f>
        <v>15.593535320364648</v>
      </c>
    </row>
    <row r="6" ht="18.75">
      <c r="A6" s="5" t="s">
        <v>68</v>
      </c>
    </row>
    <row r="7" spans="1:11" ht="13.5">
      <c r="A7" t="s">
        <v>69</v>
      </c>
      <c r="B7">
        <v>873</v>
      </c>
      <c r="C7" t="s">
        <v>70</v>
      </c>
      <c r="E7" t="s">
        <v>63</v>
      </c>
      <c r="F7" t="s">
        <v>67</v>
      </c>
      <c r="G7" t="s">
        <v>64</v>
      </c>
      <c r="H7" t="s">
        <v>65</v>
      </c>
      <c r="I7" t="s">
        <v>92</v>
      </c>
      <c r="J7" t="s">
        <v>66</v>
      </c>
      <c r="K7" t="s">
        <v>91</v>
      </c>
    </row>
    <row r="8" spans="1:11" ht="13.5">
      <c r="A8" t="s">
        <v>71</v>
      </c>
      <c r="B8">
        <v>1</v>
      </c>
      <c r="C8" t="s">
        <v>72</v>
      </c>
      <c r="E8" t="s">
        <v>88</v>
      </c>
      <c r="F8" t="s">
        <v>89</v>
      </c>
      <c r="J8" t="s">
        <v>89</v>
      </c>
      <c r="K8" t="s">
        <v>90</v>
      </c>
    </row>
    <row r="9" spans="1:11" ht="13.5">
      <c r="A9" t="s">
        <v>73</v>
      </c>
      <c r="B9" s="1">
        <v>8.3E-28</v>
      </c>
      <c r="C9" t="s">
        <v>72</v>
      </c>
      <c r="E9">
        <v>1.164845</v>
      </c>
      <c r="F9">
        <v>-0.27868</v>
      </c>
      <c r="G9">
        <f aca="true" t="shared" si="0" ref="G9:G22">B$14-E9</f>
        <v>0.009289733866006511</v>
      </c>
      <c r="H9">
        <f aca="true" t="shared" si="1" ref="H9:H22">I$4*G9</f>
        <v>0.12337578386714494</v>
      </c>
      <c r="I9">
        <f aca="true" t="shared" si="2" ref="I9:I22">-G9*((G$5^(-H9))-(G$5^(-I$5)))/(1-(G$5^(-H9)))</f>
        <v>-0.07074685600460202</v>
      </c>
      <c r="J9">
        <f aca="true" t="shared" si="3" ref="J9:J22">I9*K$14</f>
        <v>-0.27876256044989817</v>
      </c>
      <c r="K9">
        <f>F9/I9</f>
        <v>3.939114976103985</v>
      </c>
    </row>
    <row r="10" spans="5:11" ht="13.5">
      <c r="E10">
        <v>1.160598</v>
      </c>
      <c r="F10">
        <v>-0.27074</v>
      </c>
      <c r="G10">
        <f t="shared" si="0"/>
        <v>0.0135367338660064</v>
      </c>
      <c r="H10">
        <f t="shared" si="1"/>
        <v>0.17977965524187994</v>
      </c>
      <c r="I10">
        <f t="shared" si="2"/>
        <v>-0.0687305624504222</v>
      </c>
      <c r="J10">
        <f t="shared" si="3"/>
        <v>-0.270817795332064</v>
      </c>
      <c r="K10">
        <f aca="true" t="shared" si="4" ref="K10:K22">F10/I10</f>
        <v>3.939150071633626</v>
      </c>
    </row>
    <row r="11" spans="1:11" ht="18.75">
      <c r="A11" s="5" t="s">
        <v>74</v>
      </c>
      <c r="E11">
        <v>1.149127</v>
      </c>
      <c r="F11">
        <v>-0.25008</v>
      </c>
      <c r="G11">
        <f t="shared" si="0"/>
        <v>0.02500773386600641</v>
      </c>
      <c r="H11">
        <f t="shared" si="1"/>
        <v>0.33212455953658265</v>
      </c>
      <c r="I11">
        <f t="shared" si="2"/>
        <v>-0.0634832392015614</v>
      </c>
      <c r="J11">
        <f t="shared" si="3"/>
        <v>-0.2501418621956776</v>
      </c>
      <c r="K11">
        <f t="shared" si="4"/>
        <v>3.939307495100993</v>
      </c>
    </row>
    <row r="12" spans="1:11" ht="13.5">
      <c r="A12" t="s">
        <v>75</v>
      </c>
      <c r="B12" s="1">
        <f>(8.31*873)/(4*B4)</f>
        <v>0.018829500622923587</v>
      </c>
      <c r="E12">
        <v>1.130385</v>
      </c>
      <c r="F12">
        <v>-0.21875</v>
      </c>
      <c r="G12">
        <f t="shared" si="0"/>
        <v>0.043749733866006446</v>
      </c>
      <c r="H12">
        <f t="shared" si="1"/>
        <v>0.5810346978236824</v>
      </c>
      <c r="I12">
        <f t="shared" si="2"/>
        <v>-0.05552788482631717</v>
      </c>
      <c r="J12">
        <f t="shared" si="3"/>
        <v>-0.21879552286456827</v>
      </c>
      <c r="K12">
        <f t="shared" si="4"/>
        <v>3.9394621402240864</v>
      </c>
    </row>
    <row r="13" spans="1:11" ht="13.5">
      <c r="A13" t="s">
        <v>76</v>
      </c>
      <c r="B13">
        <f>LN(B8/B9)</f>
        <v>62.35612708903073</v>
      </c>
      <c r="E13">
        <v>1.092172</v>
      </c>
      <c r="F13">
        <v>-0.16392</v>
      </c>
      <c r="G13">
        <f t="shared" si="0"/>
        <v>0.0819627338660065</v>
      </c>
      <c r="H13">
        <f t="shared" si="1"/>
        <v>1.0885367314574963</v>
      </c>
      <c r="I13">
        <f t="shared" si="2"/>
        <v>-0.04160700983213567</v>
      </c>
      <c r="J13">
        <f t="shared" si="3"/>
        <v>-0.16394335025595705</v>
      </c>
      <c r="K13">
        <f t="shared" si="4"/>
        <v>3.939720750453796</v>
      </c>
    </row>
    <row r="14" spans="1:11" ht="13.5">
      <c r="A14" t="s">
        <v>77</v>
      </c>
      <c r="B14">
        <f>B13*B12</f>
        <v>1.1741347338660064</v>
      </c>
      <c r="C14" t="s">
        <v>78</v>
      </c>
      <c r="E14">
        <v>1.053855</v>
      </c>
      <c r="F14">
        <v>-0.12028</v>
      </c>
      <c r="G14">
        <f t="shared" si="0"/>
        <v>0.12027973386600643</v>
      </c>
      <c r="H14">
        <f t="shared" si="1"/>
        <v>1.5974199759749848</v>
      </c>
      <c r="I14">
        <f t="shared" si="2"/>
        <v>-0.030525734253911502</v>
      </c>
      <c r="J14">
        <f t="shared" si="3"/>
        <v>-0.12028</v>
      </c>
      <c r="K14" s="3">
        <f t="shared" si="4"/>
        <v>3.940281960116572</v>
      </c>
    </row>
    <row r="15" spans="5:11" ht="13.5">
      <c r="E15">
        <v>1.009689</v>
      </c>
      <c r="F15">
        <v>-0.08222</v>
      </c>
      <c r="G15">
        <f t="shared" si="0"/>
        <v>0.16444573386600636</v>
      </c>
      <c r="H15">
        <f t="shared" si="1"/>
        <v>2.183983051825375</v>
      </c>
      <c r="I15">
        <f t="shared" si="2"/>
        <v>-0.02086444890024278</v>
      </c>
      <c r="J15">
        <f t="shared" si="3"/>
        <v>-0.08221181160940068</v>
      </c>
      <c r="K15">
        <f t="shared" si="4"/>
        <v>3.940674416712884</v>
      </c>
    </row>
    <row r="16" spans="1:11" ht="18.75">
      <c r="A16" s="5" t="s">
        <v>79</v>
      </c>
      <c r="E16">
        <v>0.895584</v>
      </c>
      <c r="F16">
        <v>-0.02786</v>
      </c>
      <c r="G16">
        <f t="shared" si="0"/>
        <v>0.2785507338660064</v>
      </c>
      <c r="H16">
        <f t="shared" si="1"/>
        <v>3.699397166074093</v>
      </c>
      <c r="I16">
        <f t="shared" si="2"/>
        <v>-0.007065655456193794</v>
      </c>
      <c r="J16">
        <f t="shared" si="3"/>
        <v>-0.027840674730439635</v>
      </c>
      <c r="K16">
        <f t="shared" si="4"/>
        <v>3.9430170594545144</v>
      </c>
    </row>
    <row r="17" spans="1:11" ht="13.5">
      <c r="A17" t="s">
        <v>80</v>
      </c>
      <c r="B17" s="1">
        <v>2E-25</v>
      </c>
      <c r="C17" t="s">
        <v>72</v>
      </c>
      <c r="E17">
        <v>0.72386</v>
      </c>
      <c r="F17">
        <v>-0.0045</v>
      </c>
      <c r="G17">
        <f t="shared" si="0"/>
        <v>0.45027473386600647</v>
      </c>
      <c r="H17">
        <f t="shared" si="1"/>
        <v>5.9800419525010415</v>
      </c>
      <c r="I17">
        <f t="shared" si="2"/>
        <v>-0.0011414290879820396</v>
      </c>
      <c r="J17">
        <f t="shared" si="3"/>
        <v>-0.004497552444127942</v>
      </c>
      <c r="K17">
        <f t="shared" si="4"/>
        <v>3.9424262508989143</v>
      </c>
    </row>
    <row r="18" spans="5:11" ht="13.5">
      <c r="E18">
        <v>0.550651</v>
      </c>
      <c r="F18">
        <v>-0.00062</v>
      </c>
      <c r="G18">
        <f t="shared" si="0"/>
        <v>0.6234837338660064</v>
      </c>
      <c r="H18">
        <f t="shared" si="1"/>
        <v>8.280408836642017</v>
      </c>
      <c r="I18">
        <f t="shared" si="2"/>
        <v>-0.00015794638385451605</v>
      </c>
      <c r="J18">
        <f t="shared" si="3"/>
        <v>-0.000622353286967597</v>
      </c>
      <c r="K18">
        <f t="shared" si="4"/>
        <v>3.9253826828417937</v>
      </c>
    </row>
    <row r="19" spans="1:11" ht="18.75">
      <c r="A19" s="5" t="s">
        <v>81</v>
      </c>
      <c r="E19">
        <v>0.377694</v>
      </c>
      <c r="F19" s="1">
        <v>-8E-05</v>
      </c>
      <c r="G19">
        <f t="shared" si="0"/>
        <v>0.7964407338660064</v>
      </c>
      <c r="H19">
        <f t="shared" si="1"/>
        <v>10.577428940564856</v>
      </c>
      <c r="I19">
        <f t="shared" si="2"/>
        <v>-2.0163059074889227E-05</v>
      </c>
      <c r="J19">
        <f t="shared" si="3"/>
        <v>-7.944813793355076E-05</v>
      </c>
      <c r="K19">
        <f t="shared" si="4"/>
        <v>3.9676519174429643</v>
      </c>
    </row>
    <row r="20" spans="1:11" ht="13.5">
      <c r="A20" t="s">
        <v>82</v>
      </c>
      <c r="B20">
        <f>LOG(B8)</f>
        <v>0</v>
      </c>
      <c r="C20" t="s">
        <v>83</v>
      </c>
      <c r="E20">
        <v>0.20864</v>
      </c>
      <c r="F20" s="1">
        <v>-9.7E-06</v>
      </c>
      <c r="G20">
        <f t="shared" si="0"/>
        <v>0.9654947338660065</v>
      </c>
      <c r="H20">
        <f t="shared" si="1"/>
        <v>12.822613793728195</v>
      </c>
      <c r="I20">
        <f t="shared" si="2"/>
        <v>-2.442775921627024E-06</v>
      </c>
      <c r="J20">
        <f t="shared" si="3"/>
        <v>-9.625225896594096E-06</v>
      </c>
      <c r="K20">
        <f t="shared" si="4"/>
        <v>3.9708922599577874</v>
      </c>
    </row>
    <row r="21" spans="1:11" ht="13.5">
      <c r="A21" t="s">
        <v>84</v>
      </c>
      <c r="B21">
        <f>LOG(B9)</f>
        <v>-27.080921907623924</v>
      </c>
      <c r="C21" t="s">
        <v>83</v>
      </c>
      <c r="E21">
        <v>0.068894</v>
      </c>
      <c r="F21" s="1">
        <v>-1.1E-06</v>
      </c>
      <c r="G21">
        <f t="shared" si="0"/>
        <v>1.1052407338660064</v>
      </c>
      <c r="H21">
        <f t="shared" si="1"/>
        <v>14.678562795172489</v>
      </c>
      <c r="I21">
        <f t="shared" si="2"/>
        <v>-2.79516476007878E-07</v>
      </c>
      <c r="J21">
        <f t="shared" si="3"/>
        <v>-1.1013737279691984E-06</v>
      </c>
      <c r="K21">
        <f t="shared" si="4"/>
        <v>3.935367301815143</v>
      </c>
    </row>
    <row r="22" spans="1:11" ht="13.5">
      <c r="A22" t="s">
        <v>85</v>
      </c>
      <c r="B22">
        <v>30</v>
      </c>
      <c r="E22">
        <v>0.010501</v>
      </c>
      <c r="F22" s="1">
        <v>-1.2E-07</v>
      </c>
      <c r="G22">
        <f t="shared" si="0"/>
        <v>1.1636337338660063</v>
      </c>
      <c r="H22">
        <f t="shared" si="1"/>
        <v>15.454072863735</v>
      </c>
      <c r="I22">
        <f t="shared" si="2"/>
        <v>-2.9425451918082738E-08</v>
      </c>
      <c r="J22">
        <f t="shared" si="3"/>
        <v>-1.15944577361099E-07</v>
      </c>
      <c r="K22">
        <f t="shared" si="4"/>
        <v>4.078102193096879</v>
      </c>
    </row>
    <row r="23" spans="1:3" ht="13.5">
      <c r="A23" t="s">
        <v>86</v>
      </c>
      <c r="B23">
        <v>1</v>
      </c>
      <c r="C23" t="s">
        <v>87</v>
      </c>
    </row>
  </sheetData>
  <sheetProtection/>
  <printOptions/>
  <pageMargins left="0.787" right="0.787" top="0.984" bottom="0.984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miyashita</dc:creator>
  <cp:keywords/>
  <dc:description/>
  <cp:lastModifiedBy>miyashita</cp:lastModifiedBy>
  <dcterms:created xsi:type="dcterms:W3CDTF">2008-04-28T09:46:51Z</dcterms:created>
  <dcterms:modified xsi:type="dcterms:W3CDTF">2010-02-28T08:21:50Z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